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730" activeTab="2"/>
  </bookViews>
  <sheets>
    <sheet name="2008-2009" sheetId="1" r:id="rId1"/>
    <sheet name="2009-2010" sheetId="2" r:id="rId2"/>
    <sheet name="2010-2011" sheetId="3" r:id="rId3"/>
    <sheet name="Sheet2" sheetId="4" state="hidden" r:id="rId4"/>
    <sheet name="Sheet3" sheetId="5" state="hidden" r:id="rId5"/>
  </sheets>
  <definedNames>
    <definedName name="_xlnm.Print_Titles" localSheetId="0">'2008-2009'!$A:$F,'2008-2009'!$3:$5</definedName>
    <definedName name="_xlnm.Print_Titles" localSheetId="1">'2009-2010'!$A:$F,'2009-2010'!$4:$5</definedName>
    <definedName name="_xlnm.Print_Titles" localSheetId="2">'2010-2011'!$A:$F,'2010-2011'!$4:$5</definedName>
  </definedNames>
  <calcPr fullCalcOnLoad="1"/>
</workbook>
</file>

<file path=xl/sharedStrings.xml><?xml version="1.0" encoding="utf-8"?>
<sst xmlns="http://schemas.openxmlformats.org/spreadsheetml/2006/main" count="195" uniqueCount="77">
  <si>
    <t>Oct '10 - Sep 11</t>
  </si>
  <si>
    <t>Oct '09 - Sep 10</t>
  </si>
  <si>
    <t>$ Change</t>
  </si>
  <si>
    <t>% Change</t>
  </si>
  <si>
    <t>Ordinary Income/Expense</t>
  </si>
  <si>
    <t>Income</t>
  </si>
  <si>
    <t>Returned check charges</t>
  </si>
  <si>
    <t>Sales</t>
  </si>
  <si>
    <t>Consignment Sales</t>
  </si>
  <si>
    <t>Discounts Given</t>
  </si>
  <si>
    <t>Merchandise</t>
  </si>
  <si>
    <t>Shipping and Handling</t>
  </si>
  <si>
    <t>Sales - Other</t>
  </si>
  <si>
    <t>Total Sales</t>
  </si>
  <si>
    <t>Total Income</t>
  </si>
  <si>
    <t>Cost of Goods Sold</t>
  </si>
  <si>
    <t>Total COGS</t>
  </si>
  <si>
    <t>Gross Profit</t>
  </si>
  <si>
    <t>Expense</t>
  </si>
  <si>
    <t>Bank Check Supplies</t>
  </si>
  <si>
    <t>Bank Service Charges</t>
  </si>
  <si>
    <t>Bank Wire Transfer Fees</t>
  </si>
  <si>
    <t>Charitable Contributions</t>
  </si>
  <si>
    <t>Credit Card Fees</t>
  </si>
  <si>
    <t>Dues and Subscriptions</t>
  </si>
  <si>
    <t>Humanitarian Discount</t>
  </si>
  <si>
    <t>Interest Expense</t>
  </si>
  <si>
    <t>Internet Connection</t>
  </si>
  <si>
    <t>Marketing &amp; Advertising</t>
  </si>
  <si>
    <t>Miscellaneous</t>
  </si>
  <si>
    <t>Office Expenses</t>
  </si>
  <si>
    <t>Furniture</t>
  </si>
  <si>
    <t>Office Supplies</t>
  </si>
  <si>
    <t>Postage and Delivery</t>
  </si>
  <si>
    <t>Website Expenses</t>
  </si>
  <si>
    <t>Total Office Expenses</t>
  </si>
  <si>
    <t>Pay Pal Fees</t>
  </si>
  <si>
    <t>Payroll Expenses</t>
  </si>
  <si>
    <t>Professional Fees</t>
  </si>
  <si>
    <t>Accounting</t>
  </si>
  <si>
    <t>Total Professional Fees</t>
  </si>
  <si>
    <t>Rent</t>
  </si>
  <si>
    <t>Repairs</t>
  </si>
  <si>
    <t>Building Repairs</t>
  </si>
  <si>
    <t>Total Repairs</t>
  </si>
  <si>
    <t>Sales Rep Demo/Samples</t>
  </si>
  <si>
    <t>Sales Reps Commision Payments</t>
  </si>
  <si>
    <t>Taxes</t>
  </si>
  <si>
    <t>NY State Corp Tax</t>
  </si>
  <si>
    <t>Taxes - Other</t>
  </si>
  <si>
    <t>Total Taxes</t>
  </si>
  <si>
    <t>Telephone</t>
  </si>
  <si>
    <t>Travel &amp; Ent</t>
  </si>
  <si>
    <t>Meals</t>
  </si>
  <si>
    <t>Total Travel &amp; Ent</t>
  </si>
  <si>
    <t>Total Expense</t>
  </si>
  <si>
    <t>Net Ordinary Income</t>
  </si>
  <si>
    <t>Other Income/Expense</t>
  </si>
  <si>
    <t>Other Income</t>
  </si>
  <si>
    <t>Total Other Income</t>
  </si>
  <si>
    <t>Other Expense</t>
  </si>
  <si>
    <t>Other Expenses</t>
  </si>
  <si>
    <t>Total Other Expense</t>
  </si>
  <si>
    <t>Net Other Income</t>
  </si>
  <si>
    <t>Net Income</t>
  </si>
  <si>
    <t>Oct '08 - Sep 09</t>
  </si>
  <si>
    <t>Bad Debt Expense</t>
  </si>
  <si>
    <t>Oct '07 - Sep 08</t>
  </si>
  <si>
    <t>Purchase Discounts</t>
  </si>
  <si>
    <t>Sales Rep Discount</t>
  </si>
  <si>
    <t>Profit &amp; Loss Prev Year Comparison</t>
  </si>
  <si>
    <t>Accrual Basis</t>
  </si>
  <si>
    <t>12:26 PM</t>
  </si>
  <si>
    <t>October 1, 2008 through October 16, 2009</t>
  </si>
  <si>
    <t>Oglethorpe LTD</t>
  </si>
  <si>
    <t>October 1, 2009 through October 16, 2010</t>
  </si>
  <si>
    <t>October 1, 2010 through October 16,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</si>
</sst>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42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2"/>
      <color indexed="18"/>
      <name val="Arial"/>
      <family val="0"/>
    </font>
    <font>
      <b/>
      <sz val="8"/>
      <color indexed="18"/>
      <name val="Arial"/>
      <family val="0"/>
    </font>
    <font>
      <b/>
      <sz val="14"/>
      <color indexed="18"/>
      <name val="Arial"/>
      <family val="0"/>
    </font>
    <font>
      <b/>
      <sz val="10"/>
      <color indexed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166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M3"/>
    </sheetView>
  </sheetViews>
  <sheetFormatPr defaultColWidth="9.140625" defaultRowHeight="12.75"/>
  <cols>
    <col min="1" max="5" width="3.00390625" style="17" customWidth="1"/>
    <col min="6" max="6" width="25.8515625" style="17" customWidth="1"/>
    <col min="7" max="7" width="12.7109375" style="18" bestFit="1" customWidth="1"/>
    <col min="8" max="8" width="2.28125" style="18" customWidth="1"/>
    <col min="9" max="9" width="12.7109375" style="18" bestFit="1" customWidth="1"/>
    <col min="10" max="10" width="2.28125" style="18" customWidth="1"/>
    <col min="11" max="11" width="8.7109375" style="18" bestFit="1" customWidth="1"/>
    <col min="12" max="12" width="2.28125" style="18" customWidth="1"/>
    <col min="13" max="13" width="9.00390625" style="18" bestFit="1" customWidth="1"/>
  </cols>
  <sheetData>
    <row r="1" spans="1:13" ht="15.75">
      <c r="A1" s="20" t="s">
        <v>74</v>
      </c>
      <c r="B1" s="1"/>
      <c r="C1" s="1"/>
      <c r="D1" s="1"/>
      <c r="E1" s="1"/>
      <c r="F1" s="1"/>
      <c r="G1" s="19"/>
      <c r="H1" s="19"/>
      <c r="I1" s="19"/>
      <c r="J1" s="19"/>
      <c r="K1" s="19"/>
      <c r="L1" s="19"/>
      <c r="M1" s="21" t="s">
        <v>72</v>
      </c>
    </row>
    <row r="2" spans="1:13" ht="18">
      <c r="A2" s="22" t="s">
        <v>70</v>
      </c>
      <c r="B2" s="1"/>
      <c r="C2" s="1"/>
      <c r="D2" s="1"/>
      <c r="E2" s="1"/>
      <c r="F2" s="1"/>
      <c r="G2" s="19"/>
      <c r="H2" s="19"/>
      <c r="I2" s="19"/>
      <c r="J2" s="19"/>
      <c r="K2" s="19"/>
      <c r="L2" s="19"/>
      <c r="M2" s="23">
        <v>40832</v>
      </c>
    </row>
    <row r="3" spans="1:13" ht="12.75">
      <c r="A3" s="24" t="s">
        <v>73</v>
      </c>
      <c r="B3" s="1"/>
      <c r="C3" s="1"/>
      <c r="D3" s="1"/>
      <c r="E3" s="1"/>
      <c r="F3" s="1"/>
      <c r="G3" s="19"/>
      <c r="H3" s="19"/>
      <c r="I3" s="19"/>
      <c r="J3" s="19"/>
      <c r="K3" s="19"/>
      <c r="L3" s="19"/>
      <c r="M3" s="21" t="s">
        <v>71</v>
      </c>
    </row>
    <row r="4" spans="1:13" ht="13.5" thickBot="1">
      <c r="A4" s="24"/>
      <c r="B4" s="1"/>
      <c r="C4" s="1"/>
      <c r="D4" s="1"/>
      <c r="E4" s="1"/>
      <c r="F4" s="1"/>
      <c r="G4" s="19"/>
      <c r="H4" s="19"/>
      <c r="I4" s="19"/>
      <c r="J4" s="19"/>
      <c r="K4" s="19"/>
      <c r="L4" s="19"/>
      <c r="M4" s="21"/>
    </row>
    <row r="5" spans="1:13" s="16" customFormat="1" ht="14.25" thickBot="1" thickTop="1">
      <c r="A5" s="13"/>
      <c r="B5" s="13"/>
      <c r="C5" s="13"/>
      <c r="D5" s="13"/>
      <c r="E5" s="13"/>
      <c r="F5" s="13"/>
      <c r="G5" s="14" t="s">
        <v>65</v>
      </c>
      <c r="H5" s="15"/>
      <c r="I5" s="14" t="s">
        <v>67</v>
      </c>
      <c r="J5" s="15"/>
      <c r="K5" s="14" t="s">
        <v>2</v>
      </c>
      <c r="L5" s="15"/>
      <c r="M5" s="14" t="s">
        <v>3</v>
      </c>
    </row>
    <row r="6" spans="1:13" ht="16.5" customHeight="1" thickTop="1">
      <c r="A6" s="1"/>
      <c r="B6" s="1" t="s">
        <v>4</v>
      </c>
      <c r="C6" s="1"/>
      <c r="D6" s="1"/>
      <c r="E6" s="1"/>
      <c r="F6" s="1"/>
      <c r="G6" s="3"/>
      <c r="H6" s="4"/>
      <c r="I6" s="3"/>
      <c r="J6" s="4"/>
      <c r="K6" s="3"/>
      <c r="L6" s="4"/>
      <c r="M6" s="5"/>
    </row>
    <row r="7" spans="1:13" ht="12.75">
      <c r="A7" s="1"/>
      <c r="B7" s="1"/>
      <c r="C7" s="1"/>
      <c r="D7" s="1" t="s">
        <v>5</v>
      </c>
      <c r="E7" s="1"/>
      <c r="F7" s="1"/>
      <c r="G7" s="3"/>
      <c r="H7" s="4"/>
      <c r="I7" s="3"/>
      <c r="J7" s="4"/>
      <c r="K7" s="3"/>
      <c r="L7" s="4"/>
      <c r="M7" s="5"/>
    </row>
    <row r="8" spans="1:13" ht="12.75">
      <c r="A8" s="1"/>
      <c r="B8" s="1"/>
      <c r="C8" s="1"/>
      <c r="D8" s="1"/>
      <c r="E8" s="1" t="s">
        <v>7</v>
      </c>
      <c r="F8" s="1"/>
      <c r="G8" s="3"/>
      <c r="H8" s="4"/>
      <c r="I8" s="3"/>
      <c r="J8" s="4"/>
      <c r="K8" s="3"/>
      <c r="L8" s="4"/>
      <c r="M8" s="5"/>
    </row>
    <row r="9" spans="1:13" ht="12.75">
      <c r="A9" s="1"/>
      <c r="B9" s="1"/>
      <c r="C9" s="1"/>
      <c r="D9" s="1"/>
      <c r="E9" s="1"/>
      <c r="F9" s="1" t="s">
        <v>9</v>
      </c>
      <c r="G9" s="3">
        <v>-2945.19</v>
      </c>
      <c r="H9" s="4"/>
      <c r="I9" s="3">
        <v>-3274.84</v>
      </c>
      <c r="J9" s="4"/>
      <c r="K9" s="3">
        <f aca="true" t="shared" si="0" ref="K9:K14">ROUND((G9-I9),5)</f>
        <v>329.65</v>
      </c>
      <c r="L9" s="4"/>
      <c r="M9" s="5">
        <f aca="true" t="shared" si="1" ref="M9:M14">ROUND(IF(G9=0,IF(I9=0,0,SIGN(-I9)),IF(I9=0,SIGN(G9),(G9-I9)/I9)),5)</f>
        <v>-0.10066</v>
      </c>
    </row>
    <row r="10" spans="1:13" ht="12.75">
      <c r="A10" s="1"/>
      <c r="B10" s="1"/>
      <c r="C10" s="1"/>
      <c r="D10" s="1"/>
      <c r="E10" s="1"/>
      <c r="F10" s="1" t="s">
        <v>10</v>
      </c>
      <c r="G10" s="3">
        <v>307593.42</v>
      </c>
      <c r="H10" s="4"/>
      <c r="I10" s="3">
        <v>169188.99</v>
      </c>
      <c r="J10" s="4"/>
      <c r="K10" s="3">
        <f t="shared" si="0"/>
        <v>138404.43</v>
      </c>
      <c r="L10" s="4"/>
      <c r="M10" s="5">
        <f t="shared" si="1"/>
        <v>0.81805</v>
      </c>
    </row>
    <row r="11" spans="1:13" ht="12.75">
      <c r="A11" s="1"/>
      <c r="B11" s="1"/>
      <c r="C11" s="1"/>
      <c r="D11" s="1"/>
      <c r="E11" s="1"/>
      <c r="F11" s="1" t="s">
        <v>11</v>
      </c>
      <c r="G11" s="3">
        <v>1096.69</v>
      </c>
      <c r="H11" s="4"/>
      <c r="I11" s="3">
        <v>30.77</v>
      </c>
      <c r="J11" s="4"/>
      <c r="K11" s="3">
        <f t="shared" si="0"/>
        <v>1065.92</v>
      </c>
      <c r="L11" s="4"/>
      <c r="M11" s="5">
        <f t="shared" si="1"/>
        <v>34.64153</v>
      </c>
    </row>
    <row r="12" spans="1:13" ht="13.5" thickBot="1">
      <c r="A12" s="1"/>
      <c r="B12" s="1"/>
      <c r="C12" s="1"/>
      <c r="D12" s="1"/>
      <c r="E12" s="1"/>
      <c r="F12" s="1" t="s">
        <v>12</v>
      </c>
      <c r="G12" s="6">
        <v>1571</v>
      </c>
      <c r="H12" s="4"/>
      <c r="I12" s="6">
        <v>950</v>
      </c>
      <c r="J12" s="4"/>
      <c r="K12" s="6">
        <f t="shared" si="0"/>
        <v>621</v>
      </c>
      <c r="L12" s="4"/>
      <c r="M12" s="7">
        <f t="shared" si="1"/>
        <v>0.65368</v>
      </c>
    </row>
    <row r="13" spans="1:13" ht="13.5" thickBot="1">
      <c r="A13" s="1"/>
      <c r="B13" s="1"/>
      <c r="C13" s="1"/>
      <c r="D13" s="1"/>
      <c r="E13" s="1" t="s">
        <v>13</v>
      </c>
      <c r="F13" s="1"/>
      <c r="G13" s="8">
        <f>ROUND(SUM(G8:G12),5)</f>
        <v>307315.92</v>
      </c>
      <c r="H13" s="4"/>
      <c r="I13" s="8">
        <f>ROUND(SUM(I8:I12),5)</f>
        <v>166894.92</v>
      </c>
      <c r="J13" s="4"/>
      <c r="K13" s="8">
        <f t="shared" si="0"/>
        <v>140421</v>
      </c>
      <c r="L13" s="4"/>
      <c r="M13" s="9">
        <f t="shared" si="1"/>
        <v>0.84137</v>
      </c>
    </row>
    <row r="14" spans="1:13" ht="25.5" customHeight="1">
      <c r="A14" s="1"/>
      <c r="B14" s="1"/>
      <c r="C14" s="1"/>
      <c r="D14" s="1" t="s">
        <v>14</v>
      </c>
      <c r="E14" s="1"/>
      <c r="F14" s="1"/>
      <c r="G14" s="3">
        <f>ROUND(G7+G13,5)</f>
        <v>307315.92</v>
      </c>
      <c r="H14" s="4"/>
      <c r="I14" s="3">
        <f>ROUND(I7+I13,5)</f>
        <v>166894.92</v>
      </c>
      <c r="J14" s="4"/>
      <c r="K14" s="3">
        <f t="shared" si="0"/>
        <v>140421</v>
      </c>
      <c r="L14" s="4"/>
      <c r="M14" s="5">
        <f t="shared" si="1"/>
        <v>0.84137</v>
      </c>
    </row>
    <row r="15" spans="1:13" ht="25.5" customHeight="1">
      <c r="A15" s="1"/>
      <c r="B15" s="1"/>
      <c r="C15" s="1"/>
      <c r="D15" s="1" t="s">
        <v>15</v>
      </c>
      <c r="E15" s="1"/>
      <c r="F15" s="1"/>
      <c r="G15" s="3"/>
      <c r="H15" s="4"/>
      <c r="I15" s="3"/>
      <c r="J15" s="4"/>
      <c r="K15" s="3"/>
      <c r="L15" s="4"/>
      <c r="M15" s="5"/>
    </row>
    <row r="16" spans="1:13" ht="12.75">
      <c r="A16" s="1"/>
      <c r="B16" s="1"/>
      <c r="C16" s="1"/>
      <c r="D16" s="1"/>
      <c r="E16" s="1" t="s">
        <v>15</v>
      </c>
      <c r="F16" s="1"/>
      <c r="G16" s="3">
        <v>220832.7</v>
      </c>
      <c r="H16" s="4"/>
      <c r="I16" s="3">
        <v>139502.64</v>
      </c>
      <c r="J16" s="4"/>
      <c r="K16" s="3">
        <f>ROUND((G16-I16),5)</f>
        <v>81330.06</v>
      </c>
      <c r="L16" s="4"/>
      <c r="M16" s="5">
        <f>ROUND(IF(G16=0,IF(I16=0,0,SIGN(-I16)),IF(I16=0,SIGN(G16),(G16-I16)/I16)),5)</f>
        <v>0.583</v>
      </c>
    </row>
    <row r="17" spans="1:13" ht="13.5" thickBot="1">
      <c r="A17" s="1"/>
      <c r="B17" s="1"/>
      <c r="C17" s="1"/>
      <c r="D17" s="1"/>
      <c r="E17" s="1" t="s">
        <v>68</v>
      </c>
      <c r="F17" s="1"/>
      <c r="G17" s="6">
        <v>0</v>
      </c>
      <c r="H17" s="4"/>
      <c r="I17" s="6">
        <v>-6</v>
      </c>
      <c r="J17" s="4"/>
      <c r="K17" s="6">
        <f>ROUND((G17-I17),5)</f>
        <v>6</v>
      </c>
      <c r="L17" s="4"/>
      <c r="M17" s="7">
        <f>ROUND(IF(G17=0,IF(I17=0,0,SIGN(-I17)),IF(I17=0,SIGN(G17),(G17-I17)/I17)),5)</f>
        <v>1</v>
      </c>
    </row>
    <row r="18" spans="1:13" ht="13.5" thickBot="1">
      <c r="A18" s="1"/>
      <c r="B18" s="1"/>
      <c r="C18" s="1"/>
      <c r="D18" s="1" t="s">
        <v>16</v>
      </c>
      <c r="E18" s="1"/>
      <c r="F18" s="1"/>
      <c r="G18" s="8">
        <f>ROUND(SUM(G15:G17),5)</f>
        <v>220832.7</v>
      </c>
      <c r="H18" s="4"/>
      <c r="I18" s="8">
        <f>ROUND(SUM(I15:I17),5)</f>
        <v>139496.64</v>
      </c>
      <c r="J18" s="4"/>
      <c r="K18" s="8">
        <f>ROUND((G18-I18),5)</f>
        <v>81336.06</v>
      </c>
      <c r="L18" s="4"/>
      <c r="M18" s="9">
        <f>ROUND(IF(G18=0,IF(I18=0,0,SIGN(-I18)),IF(I18=0,SIGN(G18),(G18-I18)/I18)),5)</f>
        <v>0.58307</v>
      </c>
    </row>
    <row r="19" spans="1:13" ht="25.5" customHeight="1">
      <c r="A19" s="1"/>
      <c r="B19" s="1"/>
      <c r="C19" s="1" t="s">
        <v>17</v>
      </c>
      <c r="D19" s="1"/>
      <c r="E19" s="1"/>
      <c r="F19" s="1"/>
      <c r="G19" s="3">
        <f>ROUND(G14-G18,5)</f>
        <v>86483.22</v>
      </c>
      <c r="H19" s="4"/>
      <c r="I19" s="3">
        <f>ROUND(I14-I18,5)</f>
        <v>27398.28</v>
      </c>
      <c r="J19" s="4"/>
      <c r="K19" s="3">
        <f>ROUND((G19-I19),5)</f>
        <v>59084.94</v>
      </c>
      <c r="L19" s="4"/>
      <c r="M19" s="5">
        <f>ROUND(IF(G19=0,IF(I19=0,0,SIGN(-I19)),IF(I19=0,SIGN(G19),(G19-I19)/I19)),5)</f>
        <v>2.15652</v>
      </c>
    </row>
    <row r="20" spans="1:13" ht="25.5" customHeight="1">
      <c r="A20" s="1"/>
      <c r="B20" s="1"/>
      <c r="C20" s="1"/>
      <c r="D20" s="1" t="s">
        <v>18</v>
      </c>
      <c r="E20" s="1"/>
      <c r="F20" s="1"/>
      <c r="G20" s="3"/>
      <c r="H20" s="4"/>
      <c r="I20" s="3"/>
      <c r="J20" s="4"/>
      <c r="K20" s="3"/>
      <c r="L20" s="4"/>
      <c r="M20" s="5"/>
    </row>
    <row r="21" spans="1:13" ht="12.75">
      <c r="A21" s="1"/>
      <c r="B21" s="1"/>
      <c r="C21" s="1"/>
      <c r="D21" s="1"/>
      <c r="E21" s="1" t="s">
        <v>66</v>
      </c>
      <c r="F21" s="1"/>
      <c r="G21" s="3">
        <v>88</v>
      </c>
      <c r="H21" s="4"/>
      <c r="I21" s="3">
        <v>0</v>
      </c>
      <c r="J21" s="4"/>
      <c r="K21" s="3">
        <f aca="true" t="shared" si="2" ref="K21:K30">ROUND((G21-I21),5)</f>
        <v>88</v>
      </c>
      <c r="L21" s="4"/>
      <c r="M21" s="5">
        <f aca="true" t="shared" si="3" ref="M21:M30">ROUND(IF(G21=0,IF(I21=0,0,SIGN(-I21)),IF(I21=0,SIGN(G21),(G21-I21)/I21)),5)</f>
        <v>1</v>
      </c>
    </row>
    <row r="22" spans="1:13" ht="12.75">
      <c r="A22" s="1"/>
      <c r="B22" s="1"/>
      <c r="C22" s="1"/>
      <c r="D22" s="1"/>
      <c r="E22" s="1" t="s">
        <v>19</v>
      </c>
      <c r="F22" s="1"/>
      <c r="G22" s="3">
        <v>0</v>
      </c>
      <c r="H22" s="4"/>
      <c r="I22" s="3">
        <v>79.86</v>
      </c>
      <c r="J22" s="4"/>
      <c r="K22" s="3">
        <f t="shared" si="2"/>
        <v>-79.86</v>
      </c>
      <c r="L22" s="4"/>
      <c r="M22" s="5">
        <f t="shared" si="3"/>
        <v>-1</v>
      </c>
    </row>
    <row r="23" spans="1:13" ht="12.75">
      <c r="A23" s="1"/>
      <c r="B23" s="1"/>
      <c r="C23" s="1"/>
      <c r="D23" s="1"/>
      <c r="E23" s="1" t="s">
        <v>20</v>
      </c>
      <c r="F23" s="1"/>
      <c r="G23" s="3">
        <v>50</v>
      </c>
      <c r="H23" s="4"/>
      <c r="I23" s="3">
        <v>110</v>
      </c>
      <c r="J23" s="4"/>
      <c r="K23" s="3">
        <f t="shared" si="2"/>
        <v>-60</v>
      </c>
      <c r="L23" s="4"/>
      <c r="M23" s="5">
        <f t="shared" si="3"/>
        <v>-0.54545</v>
      </c>
    </row>
    <row r="24" spans="1:13" ht="12.75">
      <c r="A24" s="1"/>
      <c r="B24" s="1"/>
      <c r="C24" s="1"/>
      <c r="D24" s="1"/>
      <c r="E24" s="1" t="s">
        <v>21</v>
      </c>
      <c r="F24" s="1"/>
      <c r="G24" s="3">
        <v>169</v>
      </c>
      <c r="H24" s="4"/>
      <c r="I24" s="3">
        <v>0</v>
      </c>
      <c r="J24" s="4"/>
      <c r="K24" s="3">
        <f t="shared" si="2"/>
        <v>169</v>
      </c>
      <c r="L24" s="4"/>
      <c r="M24" s="5">
        <f t="shared" si="3"/>
        <v>1</v>
      </c>
    </row>
    <row r="25" spans="1:13" ht="12.75">
      <c r="A25" s="1"/>
      <c r="B25" s="1"/>
      <c r="C25" s="1"/>
      <c r="D25" s="1"/>
      <c r="E25" s="1" t="s">
        <v>23</v>
      </c>
      <c r="F25" s="1"/>
      <c r="G25" s="3">
        <v>2547.21</v>
      </c>
      <c r="H25" s="4"/>
      <c r="I25" s="3">
        <v>0</v>
      </c>
      <c r="J25" s="4"/>
      <c r="K25" s="3">
        <f t="shared" si="2"/>
        <v>2547.21</v>
      </c>
      <c r="L25" s="4"/>
      <c r="M25" s="5">
        <f t="shared" si="3"/>
        <v>1</v>
      </c>
    </row>
    <row r="26" spans="1:13" ht="12.75">
      <c r="A26" s="1"/>
      <c r="B26" s="1"/>
      <c r="C26" s="1"/>
      <c r="D26" s="1"/>
      <c r="E26" s="1" t="s">
        <v>24</v>
      </c>
      <c r="F26" s="1"/>
      <c r="G26" s="3">
        <v>158</v>
      </c>
      <c r="H26" s="4"/>
      <c r="I26" s="3">
        <v>150</v>
      </c>
      <c r="J26" s="4"/>
      <c r="K26" s="3">
        <f t="shared" si="2"/>
        <v>8</v>
      </c>
      <c r="L26" s="4"/>
      <c r="M26" s="5">
        <f t="shared" si="3"/>
        <v>0.05333</v>
      </c>
    </row>
    <row r="27" spans="1:13" ht="12.75">
      <c r="A27" s="1"/>
      <c r="B27" s="1"/>
      <c r="C27" s="1"/>
      <c r="D27" s="1"/>
      <c r="E27" s="1" t="s">
        <v>25</v>
      </c>
      <c r="F27" s="1"/>
      <c r="G27" s="3">
        <v>931.5</v>
      </c>
      <c r="H27" s="4"/>
      <c r="I27" s="3">
        <v>0</v>
      </c>
      <c r="J27" s="4"/>
      <c r="K27" s="3">
        <f t="shared" si="2"/>
        <v>931.5</v>
      </c>
      <c r="L27" s="4"/>
      <c r="M27" s="5">
        <f t="shared" si="3"/>
        <v>1</v>
      </c>
    </row>
    <row r="28" spans="1:13" ht="12.75">
      <c r="A28" s="1"/>
      <c r="B28" s="1"/>
      <c r="C28" s="1"/>
      <c r="D28" s="1"/>
      <c r="E28" s="1" t="s">
        <v>26</v>
      </c>
      <c r="F28" s="1"/>
      <c r="G28" s="3">
        <v>1595.93</v>
      </c>
      <c r="H28" s="4"/>
      <c r="I28" s="3">
        <v>665.57</v>
      </c>
      <c r="J28" s="4"/>
      <c r="K28" s="3">
        <f t="shared" si="2"/>
        <v>930.36</v>
      </c>
      <c r="L28" s="4"/>
      <c r="M28" s="5">
        <f t="shared" si="3"/>
        <v>1.39784</v>
      </c>
    </row>
    <row r="29" spans="1:13" ht="12.75">
      <c r="A29" s="1"/>
      <c r="B29" s="1"/>
      <c r="C29" s="1"/>
      <c r="D29" s="1"/>
      <c r="E29" s="1" t="s">
        <v>27</v>
      </c>
      <c r="F29" s="1"/>
      <c r="G29" s="3">
        <v>257.44</v>
      </c>
      <c r="H29" s="4"/>
      <c r="I29" s="3">
        <v>0</v>
      </c>
      <c r="J29" s="4"/>
      <c r="K29" s="3">
        <f t="shared" si="2"/>
        <v>257.44</v>
      </c>
      <c r="L29" s="4"/>
      <c r="M29" s="5">
        <f t="shared" si="3"/>
        <v>1</v>
      </c>
    </row>
    <row r="30" spans="1:13" ht="12.75">
      <c r="A30" s="1"/>
      <c r="B30" s="1"/>
      <c r="C30" s="1"/>
      <c r="D30" s="1"/>
      <c r="E30" s="1" t="s">
        <v>29</v>
      </c>
      <c r="F30" s="1"/>
      <c r="G30" s="3">
        <v>0</v>
      </c>
      <c r="H30" s="4"/>
      <c r="I30" s="3">
        <v>-0.01</v>
      </c>
      <c r="J30" s="4"/>
      <c r="K30" s="3">
        <f t="shared" si="2"/>
        <v>0.01</v>
      </c>
      <c r="L30" s="4"/>
      <c r="M30" s="5">
        <f t="shared" si="3"/>
        <v>1</v>
      </c>
    </row>
    <row r="31" spans="1:13" ht="12.75">
      <c r="A31" s="1"/>
      <c r="B31" s="1"/>
      <c r="C31" s="1"/>
      <c r="D31" s="1"/>
      <c r="E31" s="1" t="s">
        <v>30</v>
      </c>
      <c r="F31" s="1"/>
      <c r="G31" s="3"/>
      <c r="H31" s="4"/>
      <c r="I31" s="3"/>
      <c r="J31" s="4"/>
      <c r="K31" s="3"/>
      <c r="L31" s="4"/>
      <c r="M31" s="5"/>
    </row>
    <row r="32" spans="1:13" ht="12.75">
      <c r="A32" s="1"/>
      <c r="B32" s="1"/>
      <c r="C32" s="1"/>
      <c r="D32" s="1"/>
      <c r="E32" s="1"/>
      <c r="F32" s="1" t="s">
        <v>32</v>
      </c>
      <c r="G32" s="3">
        <v>0</v>
      </c>
      <c r="H32" s="4"/>
      <c r="I32" s="3">
        <v>935.98</v>
      </c>
      <c r="J32" s="4"/>
      <c r="K32" s="3">
        <f>ROUND((G32-I32),5)</f>
        <v>-935.98</v>
      </c>
      <c r="L32" s="4"/>
      <c r="M32" s="5">
        <f>ROUND(IF(G32=0,IF(I32=0,0,SIGN(-I32)),IF(I32=0,SIGN(G32),(G32-I32)/I32)),5)</f>
        <v>-1</v>
      </c>
    </row>
    <row r="33" spans="1:13" ht="12.75">
      <c r="A33" s="1"/>
      <c r="B33" s="1"/>
      <c r="C33" s="1"/>
      <c r="D33" s="1"/>
      <c r="E33" s="1"/>
      <c r="F33" s="1" t="s">
        <v>33</v>
      </c>
      <c r="G33" s="3">
        <v>2200.68</v>
      </c>
      <c r="H33" s="4"/>
      <c r="I33" s="3">
        <v>7394.3</v>
      </c>
      <c r="J33" s="4"/>
      <c r="K33" s="3">
        <f>ROUND((G33-I33),5)</f>
        <v>-5193.62</v>
      </c>
      <c r="L33" s="4"/>
      <c r="M33" s="5">
        <f>ROUND(IF(G33=0,IF(I33=0,0,SIGN(-I33)),IF(I33=0,SIGN(G33),(G33-I33)/I33)),5)</f>
        <v>-0.70238</v>
      </c>
    </row>
    <row r="34" spans="1:13" ht="13.5" thickBot="1">
      <c r="A34" s="1"/>
      <c r="B34" s="1"/>
      <c r="C34" s="1"/>
      <c r="D34" s="1"/>
      <c r="E34" s="1"/>
      <c r="F34" s="1" t="s">
        <v>34</v>
      </c>
      <c r="G34" s="6">
        <v>587.88</v>
      </c>
      <c r="H34" s="4"/>
      <c r="I34" s="6">
        <v>531.83</v>
      </c>
      <c r="J34" s="4"/>
      <c r="K34" s="6">
        <f>ROUND((G34-I34),5)</f>
        <v>56.05</v>
      </c>
      <c r="L34" s="4"/>
      <c r="M34" s="7">
        <f>ROUND(IF(G34=0,IF(I34=0,0,SIGN(-I34)),IF(I34=0,SIGN(G34),(G34-I34)/I34)),5)</f>
        <v>0.10539</v>
      </c>
    </row>
    <row r="35" spans="1:13" ht="12.75">
      <c r="A35" s="1"/>
      <c r="B35" s="1"/>
      <c r="C35" s="1"/>
      <c r="D35" s="1"/>
      <c r="E35" s="1" t="s">
        <v>35</v>
      </c>
      <c r="F35" s="1"/>
      <c r="G35" s="3">
        <f>ROUND(SUM(G31:G34),5)</f>
        <v>2788.56</v>
      </c>
      <c r="H35" s="4"/>
      <c r="I35" s="3">
        <f>ROUND(SUM(I31:I34),5)</f>
        <v>8862.11</v>
      </c>
      <c r="J35" s="4"/>
      <c r="K35" s="3">
        <f>ROUND((G35-I35),5)</f>
        <v>-6073.55</v>
      </c>
      <c r="L35" s="4"/>
      <c r="M35" s="5">
        <f>ROUND(IF(G35=0,IF(I35=0,0,SIGN(-I35)),IF(I35=0,SIGN(G35),(G35-I35)/I35)),5)</f>
        <v>-0.68534</v>
      </c>
    </row>
    <row r="36" spans="1:13" ht="25.5" customHeight="1">
      <c r="A36" s="1"/>
      <c r="B36" s="1"/>
      <c r="C36" s="1"/>
      <c r="D36" s="1"/>
      <c r="E36" s="1" t="s">
        <v>38</v>
      </c>
      <c r="F36" s="1"/>
      <c r="G36" s="3"/>
      <c r="H36" s="4"/>
      <c r="I36" s="3"/>
      <c r="J36" s="4"/>
      <c r="K36" s="3"/>
      <c r="L36" s="4"/>
      <c r="M36" s="5"/>
    </row>
    <row r="37" spans="1:13" ht="13.5" thickBot="1">
      <c r="A37" s="1"/>
      <c r="B37" s="1"/>
      <c r="C37" s="1"/>
      <c r="D37" s="1"/>
      <c r="E37" s="1"/>
      <c r="F37" s="1" t="s">
        <v>39</v>
      </c>
      <c r="G37" s="6">
        <v>2495</v>
      </c>
      <c r="H37" s="4"/>
      <c r="I37" s="6">
        <v>2370</v>
      </c>
      <c r="J37" s="4"/>
      <c r="K37" s="6">
        <f>ROUND((G37-I37),5)</f>
        <v>125</v>
      </c>
      <c r="L37" s="4"/>
      <c r="M37" s="7">
        <f>ROUND(IF(G37=0,IF(I37=0,0,SIGN(-I37)),IF(I37=0,SIGN(G37),(G37-I37)/I37)),5)</f>
        <v>0.05274</v>
      </c>
    </row>
    <row r="38" spans="1:13" ht="12.75">
      <c r="A38" s="1"/>
      <c r="B38" s="1"/>
      <c r="C38" s="1"/>
      <c r="D38" s="1"/>
      <c r="E38" s="1" t="s">
        <v>40</v>
      </c>
      <c r="F38" s="1"/>
      <c r="G38" s="3">
        <f>ROUND(SUM(G36:G37),5)</f>
        <v>2495</v>
      </c>
      <c r="H38" s="4"/>
      <c r="I38" s="3">
        <f>ROUND(SUM(I36:I37),5)</f>
        <v>2370</v>
      </c>
      <c r="J38" s="4"/>
      <c r="K38" s="3">
        <f>ROUND((G38-I38),5)</f>
        <v>125</v>
      </c>
      <c r="L38" s="4"/>
      <c r="M38" s="5">
        <f>ROUND(IF(G38=0,IF(I38=0,0,SIGN(-I38)),IF(I38=0,SIGN(G38),(G38-I38)/I38)),5)</f>
        <v>0.05274</v>
      </c>
    </row>
    <row r="39" spans="1:13" ht="25.5" customHeight="1">
      <c r="A39" s="1"/>
      <c r="B39" s="1"/>
      <c r="C39" s="1"/>
      <c r="D39" s="1"/>
      <c r="E39" s="1" t="s">
        <v>41</v>
      </c>
      <c r="F39" s="1"/>
      <c r="G39" s="3">
        <v>10000</v>
      </c>
      <c r="H39" s="4"/>
      <c r="I39" s="3">
        <v>16000</v>
      </c>
      <c r="J39" s="4"/>
      <c r="K39" s="3">
        <f>ROUND((G39-I39),5)</f>
        <v>-6000</v>
      </c>
      <c r="L39" s="4"/>
      <c r="M39" s="5">
        <f>ROUND(IF(G39=0,IF(I39=0,0,SIGN(-I39)),IF(I39=0,SIGN(G39),(G39-I39)/I39)),5)</f>
        <v>-0.375</v>
      </c>
    </row>
    <row r="40" spans="1:13" ht="12.75">
      <c r="A40" s="1"/>
      <c r="B40" s="1"/>
      <c r="C40" s="1"/>
      <c r="D40" s="1"/>
      <c r="E40" s="1" t="s">
        <v>69</v>
      </c>
      <c r="F40" s="1"/>
      <c r="G40" s="3">
        <v>0</v>
      </c>
      <c r="H40" s="4"/>
      <c r="I40" s="3">
        <v>212.33</v>
      </c>
      <c r="J40" s="4"/>
      <c r="K40" s="3">
        <f>ROUND((G40-I40),5)</f>
        <v>-212.33</v>
      </c>
      <c r="L40" s="4"/>
      <c r="M40" s="5">
        <f>ROUND(IF(G40=0,IF(I40=0,0,SIGN(-I40)),IF(I40=0,SIGN(G40),(G40-I40)/I40)),5)</f>
        <v>-1</v>
      </c>
    </row>
    <row r="41" spans="1:13" ht="12.75">
      <c r="A41" s="1"/>
      <c r="B41" s="1"/>
      <c r="C41" s="1"/>
      <c r="D41" s="1"/>
      <c r="E41" s="1" t="s">
        <v>46</v>
      </c>
      <c r="F41" s="1"/>
      <c r="G41" s="3">
        <v>1803.41</v>
      </c>
      <c r="H41" s="4"/>
      <c r="I41" s="3">
        <v>1833.85</v>
      </c>
      <c r="J41" s="4"/>
      <c r="K41" s="3">
        <f>ROUND((G41-I41),5)</f>
        <v>-30.44</v>
      </c>
      <c r="L41" s="4"/>
      <c r="M41" s="5">
        <f>ROUND(IF(G41=0,IF(I41=0,0,SIGN(-I41)),IF(I41=0,SIGN(G41),(G41-I41)/I41)),5)</f>
        <v>-0.0166</v>
      </c>
    </row>
    <row r="42" spans="1:13" ht="12.75">
      <c r="A42" s="1"/>
      <c r="B42" s="1"/>
      <c r="C42" s="1"/>
      <c r="D42" s="1"/>
      <c r="E42" s="1" t="s">
        <v>47</v>
      </c>
      <c r="F42" s="1"/>
      <c r="G42" s="3"/>
      <c r="H42" s="4"/>
      <c r="I42" s="3"/>
      <c r="J42" s="4"/>
      <c r="K42" s="3"/>
      <c r="L42" s="4"/>
      <c r="M42" s="5"/>
    </row>
    <row r="43" spans="1:13" ht="13.5" thickBot="1">
      <c r="A43" s="1"/>
      <c r="B43" s="1"/>
      <c r="C43" s="1"/>
      <c r="D43" s="1"/>
      <c r="E43" s="1"/>
      <c r="F43" s="1" t="s">
        <v>48</v>
      </c>
      <c r="G43" s="6">
        <v>126</v>
      </c>
      <c r="H43" s="4"/>
      <c r="I43" s="6">
        <v>155</v>
      </c>
      <c r="J43" s="4"/>
      <c r="K43" s="6">
        <f>ROUND((G43-I43),5)</f>
        <v>-29</v>
      </c>
      <c r="L43" s="4"/>
      <c r="M43" s="7">
        <f>ROUND(IF(G43=0,IF(I43=0,0,SIGN(-I43)),IF(I43=0,SIGN(G43),(G43-I43)/I43)),5)</f>
        <v>-0.1871</v>
      </c>
    </row>
    <row r="44" spans="1:13" ht="12.75">
      <c r="A44" s="1"/>
      <c r="B44" s="1"/>
      <c r="C44" s="1"/>
      <c r="D44" s="1"/>
      <c r="E44" s="1" t="s">
        <v>50</v>
      </c>
      <c r="F44" s="1"/>
      <c r="G44" s="3">
        <f>ROUND(SUM(G42:G43),5)</f>
        <v>126</v>
      </c>
      <c r="H44" s="4"/>
      <c r="I44" s="3">
        <f>ROUND(SUM(I42:I43),5)</f>
        <v>155</v>
      </c>
      <c r="J44" s="4"/>
      <c r="K44" s="3">
        <f>ROUND((G44-I44),5)</f>
        <v>-29</v>
      </c>
      <c r="L44" s="4"/>
      <c r="M44" s="5">
        <f>ROUND(IF(G44=0,IF(I44=0,0,SIGN(-I44)),IF(I44=0,SIGN(G44),(G44-I44)/I44)),5)</f>
        <v>-0.1871</v>
      </c>
    </row>
    <row r="45" spans="1:13" ht="25.5" customHeight="1" thickBot="1">
      <c r="A45" s="1"/>
      <c r="B45" s="1"/>
      <c r="C45" s="1"/>
      <c r="D45" s="1"/>
      <c r="E45" s="1" t="s">
        <v>51</v>
      </c>
      <c r="F45" s="1"/>
      <c r="G45" s="6">
        <v>756.25</v>
      </c>
      <c r="H45" s="4"/>
      <c r="I45" s="6">
        <v>0</v>
      </c>
      <c r="J45" s="4"/>
      <c r="K45" s="6">
        <f>ROUND((G45-I45),5)</f>
        <v>756.25</v>
      </c>
      <c r="L45" s="4"/>
      <c r="M45" s="7">
        <f>ROUND(IF(G45=0,IF(I45=0,0,SIGN(-I45)),IF(I45=0,SIGN(G45),(G45-I45)/I45)),5)</f>
        <v>1</v>
      </c>
    </row>
    <row r="46" spans="1:13" ht="13.5" thickBot="1">
      <c r="A46" s="1"/>
      <c r="B46" s="1"/>
      <c r="C46" s="1"/>
      <c r="D46" s="1" t="s">
        <v>55</v>
      </c>
      <c r="E46" s="1"/>
      <c r="F46" s="1"/>
      <c r="G46" s="8">
        <f>ROUND(SUM(G20:G30)+G35+SUM(G38:G41)+SUM(G44:G45),5)</f>
        <v>23766.3</v>
      </c>
      <c r="H46" s="4"/>
      <c r="I46" s="8">
        <f>ROUND(SUM(I20:I30)+I35+SUM(I38:I41)+SUM(I44:I45),5)</f>
        <v>30438.71</v>
      </c>
      <c r="J46" s="4"/>
      <c r="K46" s="8">
        <f>ROUND((G46-I46),5)</f>
        <v>-6672.41</v>
      </c>
      <c r="L46" s="4"/>
      <c r="M46" s="9">
        <f>ROUND(IF(G46=0,IF(I46=0,0,SIGN(-I46)),IF(I46=0,SIGN(G46),(G46-I46)/I46)),5)</f>
        <v>-0.21921</v>
      </c>
    </row>
    <row r="47" spans="1:13" ht="25.5" customHeight="1">
      <c r="A47" s="1"/>
      <c r="B47" s="1" t="s">
        <v>56</v>
      </c>
      <c r="C47" s="1"/>
      <c r="D47" s="1"/>
      <c r="E47" s="1"/>
      <c r="F47" s="1"/>
      <c r="G47" s="3">
        <f>ROUND(G6+G19-G46,5)</f>
        <v>62716.92</v>
      </c>
      <c r="H47" s="4"/>
      <c r="I47" s="3">
        <f>ROUND(I6+I19-I46,5)</f>
        <v>-3040.43</v>
      </c>
      <c r="J47" s="4"/>
      <c r="K47" s="3">
        <f>ROUND((G47-I47),5)</f>
        <v>65757.35</v>
      </c>
      <c r="L47" s="4"/>
      <c r="M47" s="5">
        <f>ROUND(IF(G47=0,IF(I47=0,0,SIGN(-I47)),IF(I47=0,SIGN(G47),(G47-I47)/I47)),5)</f>
        <v>-21.62765</v>
      </c>
    </row>
    <row r="48" spans="1:13" ht="25.5" customHeight="1">
      <c r="A48" s="1"/>
      <c r="B48" s="1" t="s">
        <v>57</v>
      </c>
      <c r="C48" s="1"/>
      <c r="D48" s="1"/>
      <c r="E48" s="1"/>
      <c r="F48" s="1"/>
      <c r="G48" s="3"/>
      <c r="H48" s="4"/>
      <c r="I48" s="3"/>
      <c r="J48" s="4"/>
      <c r="K48" s="3"/>
      <c r="L48" s="4"/>
      <c r="M48" s="5"/>
    </row>
    <row r="49" spans="1:13" ht="12.75">
      <c r="A49" s="1"/>
      <c r="B49" s="1"/>
      <c r="C49" s="1" t="s">
        <v>60</v>
      </c>
      <c r="D49" s="1"/>
      <c r="E49" s="1"/>
      <c r="F49" s="1"/>
      <c r="G49" s="3"/>
      <c r="H49" s="4"/>
      <c r="I49" s="3"/>
      <c r="J49" s="4"/>
      <c r="K49" s="3"/>
      <c r="L49" s="4"/>
      <c r="M49" s="5"/>
    </row>
    <row r="50" spans="1:13" ht="13.5" thickBot="1">
      <c r="A50" s="1"/>
      <c r="B50" s="1"/>
      <c r="C50" s="1"/>
      <c r="D50" s="1" t="s">
        <v>61</v>
      </c>
      <c r="E50" s="1"/>
      <c r="F50" s="1"/>
      <c r="G50" s="6">
        <v>0</v>
      </c>
      <c r="H50" s="4"/>
      <c r="I50" s="6">
        <v>-794.65</v>
      </c>
      <c r="J50" s="4"/>
      <c r="K50" s="6">
        <f>ROUND((G50-I50),5)</f>
        <v>794.65</v>
      </c>
      <c r="L50" s="4"/>
      <c r="M50" s="7">
        <f>ROUND(IF(G50=0,IF(I50=0,0,SIGN(-I50)),IF(I50=0,SIGN(G50),(G50-I50)/I50)),5)</f>
        <v>1</v>
      </c>
    </row>
    <row r="51" spans="1:13" ht="13.5" thickBot="1">
      <c r="A51" s="1"/>
      <c r="B51" s="1"/>
      <c r="C51" s="1" t="s">
        <v>62</v>
      </c>
      <c r="D51" s="1"/>
      <c r="E51" s="1"/>
      <c r="F51" s="1"/>
      <c r="G51" s="8">
        <f>ROUND(SUM(G49:G50),5)</f>
        <v>0</v>
      </c>
      <c r="H51" s="4"/>
      <c r="I51" s="8">
        <f>ROUND(SUM(I49:I50),5)</f>
        <v>-794.65</v>
      </c>
      <c r="J51" s="4"/>
      <c r="K51" s="8">
        <f>ROUND((G51-I51),5)</f>
        <v>794.65</v>
      </c>
      <c r="L51" s="4"/>
      <c r="M51" s="9">
        <f>ROUND(IF(G51=0,IF(I51=0,0,SIGN(-I51)),IF(I51=0,SIGN(G51),(G51-I51)/I51)),5)</f>
        <v>1</v>
      </c>
    </row>
    <row r="52" spans="1:13" ht="25.5" customHeight="1" thickBot="1">
      <c r="A52" s="1"/>
      <c r="B52" s="1" t="s">
        <v>63</v>
      </c>
      <c r="C52" s="1"/>
      <c r="D52" s="1"/>
      <c r="E52" s="1"/>
      <c r="F52" s="1"/>
      <c r="G52" s="8">
        <f>ROUND(G48-G51,5)</f>
        <v>0</v>
      </c>
      <c r="H52" s="4"/>
      <c r="I52" s="8">
        <f>ROUND(I48-I51,5)</f>
        <v>794.65</v>
      </c>
      <c r="J52" s="4"/>
      <c r="K52" s="8">
        <f>ROUND((G52-I52),5)</f>
        <v>-794.65</v>
      </c>
      <c r="L52" s="4"/>
      <c r="M52" s="9">
        <f>ROUND(IF(G52=0,IF(I52=0,0,SIGN(-I52)),IF(I52=0,SIGN(G52),(G52-I52)/I52)),5)</f>
        <v>-1</v>
      </c>
    </row>
    <row r="53" spans="1:13" s="12" customFormat="1" ht="25.5" customHeight="1" thickBot="1">
      <c r="A53" s="1" t="s">
        <v>64</v>
      </c>
      <c r="B53" s="1"/>
      <c r="C53" s="1"/>
      <c r="D53" s="1"/>
      <c r="E53" s="1"/>
      <c r="F53" s="1"/>
      <c r="G53" s="10">
        <f>ROUND(G47+G52,5)</f>
        <v>62716.92</v>
      </c>
      <c r="H53" s="1"/>
      <c r="I53" s="10">
        <f>ROUND(I47+I52,5)</f>
        <v>-2245.78</v>
      </c>
      <c r="J53" s="1"/>
      <c r="K53" s="10">
        <f>ROUND((G53-I53),5)</f>
        <v>64962.7</v>
      </c>
      <c r="L53" s="1"/>
      <c r="M53" s="11">
        <f>ROUND(IF(G53=0,IF(I53=0,0,SIGN(-I53)),IF(I53=0,SIGN(G53),(G53-I53)/I53)),5)</f>
        <v>-28.92656</v>
      </c>
    </row>
    <row r="54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12:46 PM
&amp;"Arial,Bold"&amp;8 10/16/11
&amp;"Arial,Bold"&amp;8 Accrual Basis&amp;C&amp;"Arial,Bold"&amp;12 Oglethorpe LTD dba Essentials Factor
&amp;"Arial,Bold"&amp;14 Profit &amp;&amp; Loss Prev Year Comparison
&amp;"Arial,Bold"&amp;10 October 2008 through September 2009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M3"/>
    </sheetView>
  </sheetViews>
  <sheetFormatPr defaultColWidth="9.140625" defaultRowHeight="12.75"/>
  <cols>
    <col min="1" max="5" width="3.00390625" style="17" customWidth="1"/>
    <col min="6" max="6" width="25.8515625" style="17" customWidth="1"/>
    <col min="7" max="7" width="12.7109375" style="18" bestFit="1" customWidth="1"/>
    <col min="8" max="8" width="2.28125" style="18" customWidth="1"/>
    <col min="9" max="9" width="12.7109375" style="18" bestFit="1" customWidth="1"/>
    <col min="10" max="10" width="2.28125" style="18" customWidth="1"/>
    <col min="11" max="11" width="8.7109375" style="18" bestFit="1" customWidth="1"/>
    <col min="12" max="12" width="2.28125" style="18" customWidth="1"/>
    <col min="13" max="13" width="8.7109375" style="18" bestFit="1" customWidth="1"/>
  </cols>
  <sheetData>
    <row r="1" spans="1:13" ht="15.75">
      <c r="A1" s="20" t="s">
        <v>74</v>
      </c>
      <c r="B1" s="1"/>
      <c r="C1" s="1"/>
      <c r="D1" s="1"/>
      <c r="E1" s="1"/>
      <c r="F1" s="1"/>
      <c r="G1" s="19"/>
      <c r="H1" s="19"/>
      <c r="I1" s="19"/>
      <c r="J1" s="19"/>
      <c r="K1" s="19"/>
      <c r="L1" s="19"/>
      <c r="M1" s="21" t="s">
        <v>72</v>
      </c>
    </row>
    <row r="2" spans="1:13" ht="18">
      <c r="A2" s="22" t="s">
        <v>70</v>
      </c>
      <c r="B2" s="1"/>
      <c r="C2" s="1"/>
      <c r="D2" s="1"/>
      <c r="E2" s="1"/>
      <c r="F2" s="1"/>
      <c r="G2" s="19"/>
      <c r="H2" s="19"/>
      <c r="I2" s="19"/>
      <c r="J2" s="19"/>
      <c r="K2" s="19"/>
      <c r="L2" s="19"/>
      <c r="M2" s="23">
        <v>40832</v>
      </c>
    </row>
    <row r="3" spans="1:13" ht="12.75">
      <c r="A3" s="24" t="s">
        <v>75</v>
      </c>
      <c r="B3" s="1"/>
      <c r="C3" s="1"/>
      <c r="D3" s="1"/>
      <c r="E3" s="1"/>
      <c r="F3" s="1"/>
      <c r="G3" s="19"/>
      <c r="H3" s="19"/>
      <c r="I3" s="19"/>
      <c r="J3" s="19"/>
      <c r="K3" s="19"/>
      <c r="L3" s="19"/>
      <c r="M3" s="21" t="s">
        <v>71</v>
      </c>
    </row>
    <row r="4" spans="1:13" ht="13.5" thickBot="1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</row>
    <row r="5" spans="1:13" s="16" customFormat="1" ht="14.25" thickBot="1" thickTop="1">
      <c r="A5" s="13"/>
      <c r="B5" s="13"/>
      <c r="C5" s="13"/>
      <c r="D5" s="13"/>
      <c r="E5" s="13"/>
      <c r="F5" s="13"/>
      <c r="G5" s="14" t="s">
        <v>1</v>
      </c>
      <c r="H5" s="15"/>
      <c r="I5" s="14" t="s">
        <v>65</v>
      </c>
      <c r="J5" s="15"/>
      <c r="K5" s="14" t="s">
        <v>2</v>
      </c>
      <c r="L5" s="15"/>
      <c r="M5" s="14" t="s">
        <v>3</v>
      </c>
    </row>
    <row r="6" spans="1:13" ht="13.5" thickTop="1">
      <c r="A6" s="1"/>
      <c r="B6" s="1" t="s">
        <v>4</v>
      </c>
      <c r="C6" s="1"/>
      <c r="D6" s="1"/>
      <c r="E6" s="1"/>
      <c r="F6" s="1"/>
      <c r="G6" s="3"/>
      <c r="H6" s="4"/>
      <c r="I6" s="3"/>
      <c r="J6" s="4"/>
      <c r="K6" s="3"/>
      <c r="L6" s="4"/>
      <c r="M6" s="5"/>
    </row>
    <row r="7" spans="1:13" ht="12.75">
      <c r="A7" s="1"/>
      <c r="B7" s="1"/>
      <c r="C7" s="1"/>
      <c r="D7" s="1" t="s">
        <v>5</v>
      </c>
      <c r="E7" s="1"/>
      <c r="F7" s="1"/>
      <c r="G7" s="3"/>
      <c r="H7" s="4"/>
      <c r="I7" s="3"/>
      <c r="J7" s="4"/>
      <c r="K7" s="3"/>
      <c r="L7" s="4"/>
      <c r="M7" s="5"/>
    </row>
    <row r="8" spans="1:13" ht="12.75">
      <c r="A8" s="1"/>
      <c r="B8" s="1"/>
      <c r="C8" s="1"/>
      <c r="D8" s="1"/>
      <c r="E8" s="1" t="s">
        <v>6</v>
      </c>
      <c r="F8" s="1"/>
      <c r="G8" s="3">
        <v>0</v>
      </c>
      <c r="H8" s="4"/>
      <c r="I8" s="3">
        <v>0</v>
      </c>
      <c r="J8" s="4"/>
      <c r="K8" s="3">
        <f>ROUND((G8-I8),5)</f>
        <v>0</v>
      </c>
      <c r="L8" s="4"/>
      <c r="M8" s="5">
        <f>ROUND(IF(G8=0,IF(I8=0,0,SIGN(-I8)),IF(I8=0,SIGN(G8),(G8-I8)/I8)),5)</f>
        <v>0</v>
      </c>
    </row>
    <row r="9" spans="1:13" ht="12.75">
      <c r="A9" s="1"/>
      <c r="B9" s="1"/>
      <c r="C9" s="1"/>
      <c r="D9" s="1"/>
      <c r="E9" s="1" t="s">
        <v>7</v>
      </c>
      <c r="F9" s="1"/>
      <c r="G9" s="3"/>
      <c r="H9" s="4"/>
      <c r="I9" s="3"/>
      <c r="J9" s="4"/>
      <c r="K9" s="3"/>
      <c r="L9" s="4"/>
      <c r="M9" s="5"/>
    </row>
    <row r="10" spans="1:13" ht="12.75">
      <c r="A10" s="1"/>
      <c r="B10" s="1"/>
      <c r="C10" s="1"/>
      <c r="D10" s="1"/>
      <c r="E10" s="1"/>
      <c r="F10" s="1" t="s">
        <v>9</v>
      </c>
      <c r="G10" s="3">
        <v>-4120.17</v>
      </c>
      <c r="H10" s="4"/>
      <c r="I10" s="3">
        <v>-2945.19</v>
      </c>
      <c r="J10" s="4"/>
      <c r="K10" s="3">
        <f aca="true" t="shared" si="0" ref="K10:K15">ROUND((G10-I10),5)</f>
        <v>-1174.98</v>
      </c>
      <c r="L10" s="4"/>
      <c r="M10" s="5">
        <f aca="true" t="shared" si="1" ref="M10:M15">ROUND(IF(G10=0,IF(I10=0,0,SIGN(-I10)),IF(I10=0,SIGN(G10),(G10-I10)/I10)),5)</f>
        <v>0.39895</v>
      </c>
    </row>
    <row r="11" spans="1:13" ht="12.75">
      <c r="A11" s="1"/>
      <c r="B11" s="1"/>
      <c r="C11" s="1"/>
      <c r="D11" s="1"/>
      <c r="E11" s="1"/>
      <c r="F11" s="1" t="s">
        <v>10</v>
      </c>
      <c r="G11" s="3">
        <v>466752.47</v>
      </c>
      <c r="H11" s="4"/>
      <c r="I11" s="3">
        <v>307593.42</v>
      </c>
      <c r="J11" s="4"/>
      <c r="K11" s="3">
        <f t="shared" si="0"/>
        <v>159159.05</v>
      </c>
      <c r="L11" s="4"/>
      <c r="M11" s="5">
        <f t="shared" si="1"/>
        <v>0.51743</v>
      </c>
    </row>
    <row r="12" spans="1:13" ht="12.75">
      <c r="A12" s="1"/>
      <c r="B12" s="1"/>
      <c r="C12" s="1"/>
      <c r="D12" s="1"/>
      <c r="E12" s="1"/>
      <c r="F12" s="1" t="s">
        <v>11</v>
      </c>
      <c r="G12" s="3">
        <v>-6769.97</v>
      </c>
      <c r="H12" s="4"/>
      <c r="I12" s="3">
        <v>1096.69</v>
      </c>
      <c r="J12" s="4"/>
      <c r="K12" s="3">
        <f t="shared" si="0"/>
        <v>-7866.66</v>
      </c>
      <c r="L12" s="4"/>
      <c r="M12" s="5">
        <f t="shared" si="1"/>
        <v>-7.17309</v>
      </c>
    </row>
    <row r="13" spans="1:13" ht="13.5" thickBot="1">
      <c r="A13" s="1"/>
      <c r="B13" s="1"/>
      <c r="C13" s="1"/>
      <c r="D13" s="1"/>
      <c r="E13" s="1"/>
      <c r="F13" s="1" t="s">
        <v>12</v>
      </c>
      <c r="G13" s="6">
        <v>2250</v>
      </c>
      <c r="H13" s="4"/>
      <c r="I13" s="6">
        <v>1571</v>
      </c>
      <c r="J13" s="4"/>
      <c r="K13" s="6">
        <f t="shared" si="0"/>
        <v>679</v>
      </c>
      <c r="L13" s="4"/>
      <c r="M13" s="7">
        <f t="shared" si="1"/>
        <v>0.43221</v>
      </c>
    </row>
    <row r="14" spans="1:13" ht="13.5" thickBot="1">
      <c r="A14" s="1"/>
      <c r="B14" s="1"/>
      <c r="C14" s="1"/>
      <c r="D14" s="1"/>
      <c r="E14" s="1" t="s">
        <v>13</v>
      </c>
      <c r="F14" s="1"/>
      <c r="G14" s="8">
        <f>ROUND(SUM(G9:G13),5)</f>
        <v>458112.33</v>
      </c>
      <c r="H14" s="4"/>
      <c r="I14" s="8">
        <f>ROUND(SUM(I9:I13),5)</f>
        <v>307315.92</v>
      </c>
      <c r="J14" s="4"/>
      <c r="K14" s="8">
        <f t="shared" si="0"/>
        <v>150796.41</v>
      </c>
      <c r="L14" s="4"/>
      <c r="M14" s="9">
        <f t="shared" si="1"/>
        <v>0.49069</v>
      </c>
    </row>
    <row r="15" spans="1:13" ht="25.5" customHeight="1">
      <c r="A15" s="1"/>
      <c r="B15" s="1"/>
      <c r="C15" s="1"/>
      <c r="D15" s="1" t="s">
        <v>14</v>
      </c>
      <c r="E15" s="1"/>
      <c r="F15" s="1"/>
      <c r="G15" s="3">
        <f>ROUND(SUM(G7:G8)+G14,5)</f>
        <v>458112.33</v>
      </c>
      <c r="H15" s="4"/>
      <c r="I15" s="3">
        <f>ROUND(SUM(I7:I8)+I14,5)</f>
        <v>307315.92</v>
      </c>
      <c r="J15" s="4"/>
      <c r="K15" s="3">
        <f t="shared" si="0"/>
        <v>150796.41</v>
      </c>
      <c r="L15" s="4"/>
      <c r="M15" s="5">
        <f t="shared" si="1"/>
        <v>0.49069</v>
      </c>
    </row>
    <row r="16" spans="1:13" ht="25.5" customHeight="1">
      <c r="A16" s="1"/>
      <c r="B16" s="1"/>
      <c r="C16" s="1"/>
      <c r="D16" s="1" t="s">
        <v>15</v>
      </c>
      <c r="E16" s="1"/>
      <c r="F16" s="1"/>
      <c r="G16" s="3"/>
      <c r="H16" s="4"/>
      <c r="I16" s="3"/>
      <c r="J16" s="4"/>
      <c r="K16" s="3"/>
      <c r="L16" s="4"/>
      <c r="M16" s="5"/>
    </row>
    <row r="17" spans="1:13" ht="13.5" thickBot="1">
      <c r="A17" s="1"/>
      <c r="B17" s="1"/>
      <c r="C17" s="1"/>
      <c r="D17" s="1"/>
      <c r="E17" s="1" t="s">
        <v>15</v>
      </c>
      <c r="F17" s="1"/>
      <c r="G17" s="6">
        <v>320892.58</v>
      </c>
      <c r="H17" s="4"/>
      <c r="I17" s="6">
        <v>220832.7</v>
      </c>
      <c r="J17" s="4"/>
      <c r="K17" s="6">
        <f>ROUND((G17-I17),5)</f>
        <v>100059.88</v>
      </c>
      <c r="L17" s="4"/>
      <c r="M17" s="7">
        <f>ROUND(IF(G17=0,IF(I17=0,0,SIGN(-I17)),IF(I17=0,SIGN(G17),(G17-I17)/I17)),5)</f>
        <v>0.4531</v>
      </c>
    </row>
    <row r="18" spans="1:13" ht="13.5" thickBot="1">
      <c r="A18" s="1"/>
      <c r="B18" s="1"/>
      <c r="C18" s="1"/>
      <c r="D18" s="1" t="s">
        <v>16</v>
      </c>
      <c r="E18" s="1"/>
      <c r="F18" s="1"/>
      <c r="G18" s="8">
        <f>ROUND(SUM(G16:G17),5)</f>
        <v>320892.58</v>
      </c>
      <c r="H18" s="4"/>
      <c r="I18" s="8">
        <f>ROUND(SUM(I16:I17),5)</f>
        <v>220832.7</v>
      </c>
      <c r="J18" s="4"/>
      <c r="K18" s="8">
        <f>ROUND((G18-I18),5)</f>
        <v>100059.88</v>
      </c>
      <c r="L18" s="4"/>
      <c r="M18" s="9">
        <f>ROUND(IF(G18=0,IF(I18=0,0,SIGN(-I18)),IF(I18=0,SIGN(G18),(G18-I18)/I18)),5)</f>
        <v>0.4531</v>
      </c>
    </row>
    <row r="19" spans="1:13" ht="25.5" customHeight="1">
      <c r="A19" s="1"/>
      <c r="B19" s="1"/>
      <c r="C19" s="1" t="s">
        <v>17</v>
      </c>
      <c r="D19" s="1"/>
      <c r="E19" s="1"/>
      <c r="F19" s="1"/>
      <c r="G19" s="3">
        <f>ROUND(G15-G18,5)</f>
        <v>137219.75</v>
      </c>
      <c r="H19" s="4"/>
      <c r="I19" s="3">
        <f>ROUND(I15-I18,5)</f>
        <v>86483.22</v>
      </c>
      <c r="J19" s="4"/>
      <c r="K19" s="3">
        <f>ROUND((G19-I19),5)</f>
        <v>50736.53</v>
      </c>
      <c r="L19" s="4"/>
      <c r="M19" s="5">
        <f>ROUND(IF(G19=0,IF(I19=0,0,SIGN(-I19)),IF(I19=0,SIGN(G19),(G19-I19)/I19)),5)</f>
        <v>0.58666</v>
      </c>
    </row>
    <row r="20" spans="1:13" ht="25.5" customHeight="1">
      <c r="A20" s="1"/>
      <c r="B20" s="1"/>
      <c r="C20" s="1"/>
      <c r="D20" s="1" t="s">
        <v>18</v>
      </c>
      <c r="E20" s="1"/>
      <c r="F20" s="1"/>
      <c r="G20" s="3"/>
      <c r="H20" s="4"/>
      <c r="I20" s="3"/>
      <c r="J20" s="4"/>
      <c r="K20" s="3"/>
      <c r="L20" s="4"/>
      <c r="M20" s="5"/>
    </row>
    <row r="21" spans="1:13" ht="12.75">
      <c r="A21" s="1"/>
      <c r="B21" s="1"/>
      <c r="C21" s="1"/>
      <c r="D21" s="1"/>
      <c r="E21" s="1" t="s">
        <v>66</v>
      </c>
      <c r="F21" s="1"/>
      <c r="G21" s="3">
        <v>0</v>
      </c>
      <c r="H21" s="4"/>
      <c r="I21" s="3">
        <v>88</v>
      </c>
      <c r="J21" s="4"/>
      <c r="K21" s="3">
        <f aca="true" t="shared" si="2" ref="K21:K31">ROUND((G21-I21),5)</f>
        <v>-88</v>
      </c>
      <c r="L21" s="4"/>
      <c r="M21" s="5">
        <f aca="true" t="shared" si="3" ref="M21:M31">ROUND(IF(G21=0,IF(I21=0,0,SIGN(-I21)),IF(I21=0,SIGN(G21),(G21-I21)/I21)),5)</f>
        <v>-1</v>
      </c>
    </row>
    <row r="22" spans="1:13" ht="12.75">
      <c r="A22" s="1"/>
      <c r="B22" s="1"/>
      <c r="C22" s="1"/>
      <c r="D22" s="1"/>
      <c r="E22" s="1" t="s">
        <v>19</v>
      </c>
      <c r="F22" s="1"/>
      <c r="G22" s="3">
        <v>53.88</v>
      </c>
      <c r="H22" s="4"/>
      <c r="I22" s="3">
        <v>0</v>
      </c>
      <c r="J22" s="4"/>
      <c r="K22" s="3">
        <f t="shared" si="2"/>
        <v>53.88</v>
      </c>
      <c r="L22" s="4"/>
      <c r="M22" s="5">
        <f t="shared" si="3"/>
        <v>1</v>
      </c>
    </row>
    <row r="23" spans="1:13" ht="12.75">
      <c r="A23" s="1"/>
      <c r="B23" s="1"/>
      <c r="C23" s="1"/>
      <c r="D23" s="1"/>
      <c r="E23" s="1" t="s">
        <v>20</v>
      </c>
      <c r="F23" s="1"/>
      <c r="G23" s="3">
        <v>18</v>
      </c>
      <c r="H23" s="4"/>
      <c r="I23" s="3">
        <v>50</v>
      </c>
      <c r="J23" s="4"/>
      <c r="K23" s="3">
        <f t="shared" si="2"/>
        <v>-32</v>
      </c>
      <c r="L23" s="4"/>
      <c r="M23" s="5">
        <f t="shared" si="3"/>
        <v>-0.64</v>
      </c>
    </row>
    <row r="24" spans="1:13" ht="12.75">
      <c r="A24" s="1"/>
      <c r="B24" s="1"/>
      <c r="C24" s="1"/>
      <c r="D24" s="1"/>
      <c r="E24" s="1" t="s">
        <v>21</v>
      </c>
      <c r="F24" s="1"/>
      <c r="G24" s="3">
        <v>675</v>
      </c>
      <c r="H24" s="4"/>
      <c r="I24" s="3">
        <v>169</v>
      </c>
      <c r="J24" s="4"/>
      <c r="K24" s="3">
        <f t="shared" si="2"/>
        <v>506</v>
      </c>
      <c r="L24" s="4"/>
      <c r="M24" s="5">
        <f t="shared" si="3"/>
        <v>2.99408</v>
      </c>
    </row>
    <row r="25" spans="1:13" ht="12.75">
      <c r="A25" s="1"/>
      <c r="B25" s="1"/>
      <c r="C25" s="1"/>
      <c r="D25" s="1"/>
      <c r="E25" s="1" t="s">
        <v>22</v>
      </c>
      <c r="F25" s="1"/>
      <c r="G25" s="3">
        <v>8050</v>
      </c>
      <c r="H25" s="4"/>
      <c r="I25" s="3">
        <v>0</v>
      </c>
      <c r="J25" s="4"/>
      <c r="K25" s="3">
        <f t="shared" si="2"/>
        <v>8050</v>
      </c>
      <c r="L25" s="4"/>
      <c r="M25" s="5">
        <f t="shared" si="3"/>
        <v>1</v>
      </c>
    </row>
    <row r="26" spans="1:13" ht="12.75">
      <c r="A26" s="1"/>
      <c r="B26" s="1"/>
      <c r="C26" s="1"/>
      <c r="D26" s="1"/>
      <c r="E26" s="1" t="s">
        <v>23</v>
      </c>
      <c r="F26" s="1"/>
      <c r="G26" s="3">
        <v>2812.95</v>
      </c>
      <c r="H26" s="4"/>
      <c r="I26" s="3">
        <v>2547.21</v>
      </c>
      <c r="J26" s="4"/>
      <c r="K26" s="3">
        <f t="shared" si="2"/>
        <v>265.74</v>
      </c>
      <c r="L26" s="4"/>
      <c r="M26" s="5">
        <f t="shared" si="3"/>
        <v>0.10433</v>
      </c>
    </row>
    <row r="27" spans="1:13" ht="12.75">
      <c r="A27" s="1"/>
      <c r="B27" s="1"/>
      <c r="C27" s="1"/>
      <c r="D27" s="1"/>
      <c r="E27" s="1" t="s">
        <v>24</v>
      </c>
      <c r="F27" s="1"/>
      <c r="G27" s="3">
        <v>258</v>
      </c>
      <c r="H27" s="4"/>
      <c r="I27" s="3">
        <v>158</v>
      </c>
      <c r="J27" s="4"/>
      <c r="K27" s="3">
        <f t="shared" si="2"/>
        <v>100</v>
      </c>
      <c r="L27" s="4"/>
      <c r="M27" s="5">
        <f t="shared" si="3"/>
        <v>0.63291</v>
      </c>
    </row>
    <row r="28" spans="1:13" ht="12.75">
      <c r="A28" s="1"/>
      <c r="B28" s="1"/>
      <c r="C28" s="1"/>
      <c r="D28" s="1"/>
      <c r="E28" s="1" t="s">
        <v>25</v>
      </c>
      <c r="F28" s="1"/>
      <c r="G28" s="3">
        <v>3295</v>
      </c>
      <c r="H28" s="4"/>
      <c r="I28" s="3">
        <v>931.5</v>
      </c>
      <c r="J28" s="4"/>
      <c r="K28" s="3">
        <f t="shared" si="2"/>
        <v>2363.5</v>
      </c>
      <c r="L28" s="4"/>
      <c r="M28" s="5">
        <f t="shared" si="3"/>
        <v>2.53731</v>
      </c>
    </row>
    <row r="29" spans="1:13" ht="12.75">
      <c r="A29" s="1"/>
      <c r="B29" s="1"/>
      <c r="C29" s="1"/>
      <c r="D29" s="1"/>
      <c r="E29" s="1" t="s">
        <v>26</v>
      </c>
      <c r="F29" s="1"/>
      <c r="G29" s="3">
        <v>1771.04</v>
      </c>
      <c r="H29" s="4"/>
      <c r="I29" s="3">
        <v>1595.93</v>
      </c>
      <c r="J29" s="4"/>
      <c r="K29" s="3">
        <f t="shared" si="2"/>
        <v>175.11</v>
      </c>
      <c r="L29" s="4"/>
      <c r="M29" s="5">
        <f t="shared" si="3"/>
        <v>0.10972</v>
      </c>
    </row>
    <row r="30" spans="1:13" ht="12.75">
      <c r="A30" s="1"/>
      <c r="B30" s="1"/>
      <c r="C30" s="1"/>
      <c r="D30" s="1"/>
      <c r="E30" s="1" t="s">
        <v>27</v>
      </c>
      <c r="F30" s="1"/>
      <c r="G30" s="3">
        <v>586.79</v>
      </c>
      <c r="H30" s="4"/>
      <c r="I30" s="3">
        <v>257.44</v>
      </c>
      <c r="J30" s="4"/>
      <c r="K30" s="3">
        <f t="shared" si="2"/>
        <v>329.35</v>
      </c>
      <c r="L30" s="4"/>
      <c r="M30" s="5">
        <f t="shared" si="3"/>
        <v>1.27933</v>
      </c>
    </row>
    <row r="31" spans="1:13" ht="12.75">
      <c r="A31" s="1"/>
      <c r="B31" s="1"/>
      <c r="C31" s="1"/>
      <c r="D31" s="1"/>
      <c r="E31" s="1" t="s">
        <v>29</v>
      </c>
      <c r="F31" s="1"/>
      <c r="G31" s="3">
        <v>-0.15</v>
      </c>
      <c r="H31" s="4"/>
      <c r="I31" s="3">
        <v>0</v>
      </c>
      <c r="J31" s="4"/>
      <c r="K31" s="3">
        <f t="shared" si="2"/>
        <v>-0.15</v>
      </c>
      <c r="L31" s="4"/>
      <c r="M31" s="5">
        <f t="shared" si="3"/>
        <v>-1</v>
      </c>
    </row>
    <row r="32" spans="1:13" ht="12.75">
      <c r="A32" s="1"/>
      <c r="B32" s="1"/>
      <c r="C32" s="1"/>
      <c r="D32" s="1"/>
      <c r="E32" s="1" t="s">
        <v>30</v>
      </c>
      <c r="F32" s="1"/>
      <c r="G32" s="3"/>
      <c r="H32" s="4"/>
      <c r="I32" s="3"/>
      <c r="J32" s="4"/>
      <c r="K32" s="3"/>
      <c r="L32" s="4"/>
      <c r="M32" s="5"/>
    </row>
    <row r="33" spans="1:13" ht="12.75">
      <c r="A33" s="1"/>
      <c r="B33" s="1"/>
      <c r="C33" s="1"/>
      <c r="D33" s="1"/>
      <c r="E33" s="1"/>
      <c r="F33" s="1" t="s">
        <v>31</v>
      </c>
      <c r="G33" s="3">
        <v>600</v>
      </c>
      <c r="H33" s="4"/>
      <c r="I33" s="3">
        <v>0</v>
      </c>
      <c r="J33" s="4"/>
      <c r="K33" s="3">
        <f aca="true" t="shared" si="4" ref="K33:K38">ROUND((G33-I33),5)</f>
        <v>600</v>
      </c>
      <c r="L33" s="4"/>
      <c r="M33" s="5">
        <f aca="true" t="shared" si="5" ref="M33:M38">ROUND(IF(G33=0,IF(I33=0,0,SIGN(-I33)),IF(I33=0,SIGN(G33),(G33-I33)/I33)),5)</f>
        <v>1</v>
      </c>
    </row>
    <row r="34" spans="1:13" ht="12.75">
      <c r="A34" s="1"/>
      <c r="B34" s="1"/>
      <c r="C34" s="1"/>
      <c r="D34" s="1"/>
      <c r="E34" s="1"/>
      <c r="F34" s="1" t="s">
        <v>32</v>
      </c>
      <c r="G34" s="3">
        <v>535</v>
      </c>
      <c r="H34" s="4"/>
      <c r="I34" s="3">
        <v>0</v>
      </c>
      <c r="J34" s="4"/>
      <c r="K34" s="3">
        <f t="shared" si="4"/>
        <v>535</v>
      </c>
      <c r="L34" s="4"/>
      <c r="M34" s="5">
        <f t="shared" si="5"/>
        <v>1</v>
      </c>
    </row>
    <row r="35" spans="1:13" ht="12.75">
      <c r="A35" s="1"/>
      <c r="B35" s="1"/>
      <c r="C35" s="1"/>
      <c r="D35" s="1"/>
      <c r="E35" s="1"/>
      <c r="F35" s="1" t="s">
        <v>33</v>
      </c>
      <c r="G35" s="3">
        <v>23863.92</v>
      </c>
      <c r="H35" s="4"/>
      <c r="I35" s="3">
        <v>2200.68</v>
      </c>
      <c r="J35" s="4"/>
      <c r="K35" s="3">
        <f t="shared" si="4"/>
        <v>21663.24</v>
      </c>
      <c r="L35" s="4"/>
      <c r="M35" s="5">
        <f t="shared" si="5"/>
        <v>9.84388</v>
      </c>
    </row>
    <row r="36" spans="1:13" ht="13.5" thickBot="1">
      <c r="A36" s="1"/>
      <c r="B36" s="1"/>
      <c r="C36" s="1"/>
      <c r="D36" s="1"/>
      <c r="E36" s="1"/>
      <c r="F36" s="1" t="s">
        <v>34</v>
      </c>
      <c r="G36" s="6">
        <v>530.36</v>
      </c>
      <c r="H36" s="4"/>
      <c r="I36" s="6">
        <v>587.88</v>
      </c>
      <c r="J36" s="4"/>
      <c r="K36" s="6">
        <f t="shared" si="4"/>
        <v>-57.52</v>
      </c>
      <c r="L36" s="4"/>
      <c r="M36" s="7">
        <f t="shared" si="5"/>
        <v>-0.09784</v>
      </c>
    </row>
    <row r="37" spans="1:13" ht="12.75">
      <c r="A37" s="1"/>
      <c r="B37" s="1"/>
      <c r="C37" s="1"/>
      <c r="D37" s="1"/>
      <c r="E37" s="1" t="s">
        <v>35</v>
      </c>
      <c r="F37" s="1"/>
      <c r="G37" s="3">
        <f>ROUND(SUM(G32:G36),5)</f>
        <v>25529.28</v>
      </c>
      <c r="H37" s="4"/>
      <c r="I37" s="3">
        <f>ROUND(SUM(I32:I36),5)</f>
        <v>2788.56</v>
      </c>
      <c r="J37" s="4"/>
      <c r="K37" s="3">
        <f t="shared" si="4"/>
        <v>22740.72</v>
      </c>
      <c r="L37" s="4"/>
      <c r="M37" s="5">
        <f t="shared" si="5"/>
        <v>8.155</v>
      </c>
    </row>
    <row r="38" spans="1:13" ht="25.5" customHeight="1">
      <c r="A38" s="1"/>
      <c r="B38" s="1"/>
      <c r="C38" s="1"/>
      <c r="D38" s="1"/>
      <c r="E38" s="1" t="s">
        <v>36</v>
      </c>
      <c r="F38" s="1"/>
      <c r="G38" s="3">
        <v>213.49</v>
      </c>
      <c r="H38" s="4"/>
      <c r="I38" s="3">
        <v>0</v>
      </c>
      <c r="J38" s="4"/>
      <c r="K38" s="3">
        <f t="shared" si="4"/>
        <v>213.49</v>
      </c>
      <c r="L38" s="4"/>
      <c r="M38" s="5">
        <f t="shared" si="5"/>
        <v>1</v>
      </c>
    </row>
    <row r="39" spans="1:13" ht="12.75">
      <c r="A39" s="1"/>
      <c r="B39" s="1"/>
      <c r="C39" s="1"/>
      <c r="D39" s="1"/>
      <c r="E39" s="1" t="s">
        <v>38</v>
      </c>
      <c r="F39" s="1"/>
      <c r="G39" s="3"/>
      <c r="H39" s="4"/>
      <c r="I39" s="3"/>
      <c r="J39" s="4"/>
      <c r="K39" s="3"/>
      <c r="L39" s="4"/>
      <c r="M39" s="5"/>
    </row>
    <row r="40" spans="1:13" ht="13.5" thickBot="1">
      <c r="A40" s="1"/>
      <c r="B40" s="1"/>
      <c r="C40" s="1"/>
      <c r="D40" s="1"/>
      <c r="E40" s="1"/>
      <c r="F40" s="1" t="s">
        <v>39</v>
      </c>
      <c r="G40" s="6">
        <v>2495</v>
      </c>
      <c r="H40" s="4"/>
      <c r="I40" s="6">
        <v>2495</v>
      </c>
      <c r="J40" s="4"/>
      <c r="K40" s="6">
        <f>ROUND((G40-I40),5)</f>
        <v>0</v>
      </c>
      <c r="L40" s="4"/>
      <c r="M40" s="7">
        <f>ROUND(IF(G40=0,IF(I40=0,0,SIGN(-I40)),IF(I40=0,SIGN(G40),(G40-I40)/I40)),5)</f>
        <v>0</v>
      </c>
    </row>
    <row r="41" spans="1:13" ht="12.75">
      <c r="A41" s="1"/>
      <c r="B41" s="1"/>
      <c r="C41" s="1"/>
      <c r="D41" s="1"/>
      <c r="E41" s="1" t="s">
        <v>40</v>
      </c>
      <c r="F41" s="1"/>
      <c r="G41" s="3">
        <f>ROUND(SUM(G39:G40),5)</f>
        <v>2495</v>
      </c>
      <c r="H41" s="4"/>
      <c r="I41" s="3">
        <f>ROUND(SUM(I39:I40),5)</f>
        <v>2495</v>
      </c>
      <c r="J41" s="4"/>
      <c r="K41" s="3">
        <f>ROUND((G41-I41),5)</f>
        <v>0</v>
      </c>
      <c r="L41" s="4"/>
      <c r="M41" s="5">
        <f>ROUND(IF(G41=0,IF(I41=0,0,SIGN(-I41)),IF(I41=0,SIGN(G41),(G41-I41)/I41)),5)</f>
        <v>0</v>
      </c>
    </row>
    <row r="42" spans="1:13" ht="25.5" customHeight="1">
      <c r="A42" s="1"/>
      <c r="B42" s="1"/>
      <c r="C42" s="1"/>
      <c r="D42" s="1"/>
      <c r="E42" s="1" t="s">
        <v>41</v>
      </c>
      <c r="F42" s="1"/>
      <c r="G42" s="3">
        <v>50000</v>
      </c>
      <c r="H42" s="4"/>
      <c r="I42" s="3">
        <v>10000</v>
      </c>
      <c r="J42" s="4"/>
      <c r="K42" s="3">
        <f>ROUND((G42-I42),5)</f>
        <v>40000</v>
      </c>
      <c r="L42" s="4"/>
      <c r="M42" s="5">
        <f>ROUND(IF(G42=0,IF(I42=0,0,SIGN(-I42)),IF(I42=0,SIGN(G42),(G42-I42)/I42)),5)</f>
        <v>4</v>
      </c>
    </row>
    <row r="43" spans="1:13" ht="12.75">
      <c r="A43" s="1"/>
      <c r="B43" s="1"/>
      <c r="C43" s="1"/>
      <c r="D43" s="1"/>
      <c r="E43" s="1" t="s">
        <v>42</v>
      </c>
      <c r="F43" s="1"/>
      <c r="G43" s="3"/>
      <c r="H43" s="4"/>
      <c r="I43" s="3"/>
      <c r="J43" s="4"/>
      <c r="K43" s="3"/>
      <c r="L43" s="4"/>
      <c r="M43" s="5"/>
    </row>
    <row r="44" spans="1:13" ht="13.5" thickBot="1">
      <c r="A44" s="1"/>
      <c r="B44" s="1"/>
      <c r="C44" s="1"/>
      <c r="D44" s="1"/>
      <c r="E44" s="1"/>
      <c r="F44" s="1" t="s">
        <v>43</v>
      </c>
      <c r="G44" s="6">
        <v>538.51</v>
      </c>
      <c r="H44" s="4"/>
      <c r="I44" s="6">
        <v>0</v>
      </c>
      <c r="J44" s="4"/>
      <c r="K44" s="6">
        <f>ROUND((G44-I44),5)</f>
        <v>538.51</v>
      </c>
      <c r="L44" s="4"/>
      <c r="M44" s="7">
        <f>ROUND(IF(G44=0,IF(I44=0,0,SIGN(-I44)),IF(I44=0,SIGN(G44),(G44-I44)/I44)),5)</f>
        <v>1</v>
      </c>
    </row>
    <row r="45" spans="1:13" ht="12.75">
      <c r="A45" s="1"/>
      <c r="B45" s="1"/>
      <c r="C45" s="1"/>
      <c r="D45" s="1"/>
      <c r="E45" s="1" t="s">
        <v>44</v>
      </c>
      <c r="F45" s="1"/>
      <c r="G45" s="3">
        <f>ROUND(SUM(G43:G44),5)</f>
        <v>538.51</v>
      </c>
      <c r="H45" s="4"/>
      <c r="I45" s="3">
        <f>ROUND(SUM(I43:I44),5)</f>
        <v>0</v>
      </c>
      <c r="J45" s="4"/>
      <c r="K45" s="3">
        <f>ROUND((G45-I45),5)</f>
        <v>538.51</v>
      </c>
      <c r="L45" s="4"/>
      <c r="M45" s="5">
        <f>ROUND(IF(G45=0,IF(I45=0,0,SIGN(-I45)),IF(I45=0,SIGN(G45),(G45-I45)/I45)),5)</f>
        <v>1</v>
      </c>
    </row>
    <row r="46" spans="1:13" ht="25.5" customHeight="1">
      <c r="A46" s="1"/>
      <c r="B46" s="1"/>
      <c r="C46" s="1"/>
      <c r="D46" s="1"/>
      <c r="E46" s="1" t="s">
        <v>45</v>
      </c>
      <c r="F46" s="1"/>
      <c r="G46" s="3">
        <v>107.11</v>
      </c>
      <c r="H46" s="4"/>
      <c r="I46" s="3">
        <v>0</v>
      </c>
      <c r="J46" s="4"/>
      <c r="K46" s="3">
        <f>ROUND((G46-I46),5)</f>
        <v>107.11</v>
      </c>
      <c r="L46" s="4"/>
      <c r="M46" s="5">
        <f>ROUND(IF(G46=0,IF(I46=0,0,SIGN(-I46)),IF(I46=0,SIGN(G46),(G46-I46)/I46)),5)</f>
        <v>1</v>
      </c>
    </row>
    <row r="47" spans="1:13" ht="12.75">
      <c r="A47" s="1"/>
      <c r="B47" s="1"/>
      <c r="C47" s="1"/>
      <c r="D47" s="1"/>
      <c r="E47" s="1" t="s">
        <v>46</v>
      </c>
      <c r="F47" s="1"/>
      <c r="G47" s="3">
        <v>2459.49</v>
      </c>
      <c r="H47" s="4"/>
      <c r="I47" s="3">
        <v>1803.41</v>
      </c>
      <c r="J47" s="4"/>
      <c r="K47" s="3">
        <f>ROUND((G47-I47),5)</f>
        <v>656.08</v>
      </c>
      <c r="L47" s="4"/>
      <c r="M47" s="5">
        <f>ROUND(IF(G47=0,IF(I47=0,0,SIGN(-I47)),IF(I47=0,SIGN(G47),(G47-I47)/I47)),5)</f>
        <v>0.3638</v>
      </c>
    </row>
    <row r="48" spans="1:13" ht="12.75">
      <c r="A48" s="1"/>
      <c r="B48" s="1"/>
      <c r="C48" s="1"/>
      <c r="D48" s="1"/>
      <c r="E48" s="1" t="s">
        <v>47</v>
      </c>
      <c r="F48" s="1"/>
      <c r="G48" s="3"/>
      <c r="H48" s="4"/>
      <c r="I48" s="3"/>
      <c r="J48" s="4"/>
      <c r="K48" s="3"/>
      <c r="L48" s="4"/>
      <c r="M48" s="5"/>
    </row>
    <row r="49" spans="1:13" ht="13.5" thickBot="1">
      <c r="A49" s="1"/>
      <c r="B49" s="1"/>
      <c r="C49" s="1"/>
      <c r="D49" s="1"/>
      <c r="E49" s="1"/>
      <c r="F49" s="1" t="s">
        <v>48</v>
      </c>
      <c r="G49" s="6">
        <v>205</v>
      </c>
      <c r="H49" s="4"/>
      <c r="I49" s="6">
        <v>126</v>
      </c>
      <c r="J49" s="4"/>
      <c r="K49" s="6">
        <f>ROUND((G49-I49),5)</f>
        <v>79</v>
      </c>
      <c r="L49" s="4"/>
      <c r="M49" s="7">
        <f>ROUND(IF(G49=0,IF(I49=0,0,SIGN(-I49)),IF(I49=0,SIGN(G49),(G49-I49)/I49)),5)</f>
        <v>0.62698</v>
      </c>
    </row>
    <row r="50" spans="1:13" ht="12.75">
      <c r="A50" s="1"/>
      <c r="B50" s="1"/>
      <c r="C50" s="1"/>
      <c r="D50" s="1"/>
      <c r="E50" s="1" t="s">
        <v>50</v>
      </c>
      <c r="F50" s="1"/>
      <c r="G50" s="3">
        <f>ROUND(SUM(G48:G49),5)</f>
        <v>205</v>
      </c>
      <c r="H50" s="4"/>
      <c r="I50" s="3">
        <f>ROUND(SUM(I48:I49),5)</f>
        <v>126</v>
      </c>
      <c r="J50" s="4"/>
      <c r="K50" s="3">
        <f>ROUND((G50-I50),5)</f>
        <v>79</v>
      </c>
      <c r="L50" s="4"/>
      <c r="M50" s="5">
        <f>ROUND(IF(G50=0,IF(I50=0,0,SIGN(-I50)),IF(I50=0,SIGN(G50),(G50-I50)/I50)),5)</f>
        <v>0.62698</v>
      </c>
    </row>
    <row r="51" spans="1:13" ht="25.5" customHeight="1">
      <c r="A51" s="1"/>
      <c r="B51" s="1"/>
      <c r="C51" s="1"/>
      <c r="D51" s="1"/>
      <c r="E51" s="1" t="s">
        <v>51</v>
      </c>
      <c r="F51" s="1"/>
      <c r="G51" s="3">
        <v>1704.28</v>
      </c>
      <c r="H51" s="4"/>
      <c r="I51" s="3">
        <v>756.25</v>
      </c>
      <c r="J51" s="4"/>
      <c r="K51" s="3">
        <f>ROUND((G51-I51),5)</f>
        <v>948.03</v>
      </c>
      <c r="L51" s="4"/>
      <c r="M51" s="5">
        <f>ROUND(IF(G51=0,IF(I51=0,0,SIGN(-I51)),IF(I51=0,SIGN(G51),(G51-I51)/I51)),5)</f>
        <v>1.25359</v>
      </c>
    </row>
    <row r="52" spans="1:13" ht="12.75">
      <c r="A52" s="1"/>
      <c r="B52" s="1"/>
      <c r="C52" s="1"/>
      <c r="D52" s="1"/>
      <c r="E52" s="1" t="s">
        <v>52</v>
      </c>
      <c r="F52" s="1"/>
      <c r="G52" s="3"/>
      <c r="H52" s="4"/>
      <c r="I52" s="3"/>
      <c r="J52" s="4"/>
      <c r="K52" s="3"/>
      <c r="L52" s="4"/>
      <c r="M52" s="5"/>
    </row>
    <row r="53" spans="1:13" ht="13.5" thickBot="1">
      <c r="A53" s="1"/>
      <c r="B53" s="1"/>
      <c r="C53" s="1"/>
      <c r="D53" s="1"/>
      <c r="E53" s="1"/>
      <c r="F53" s="1" t="s">
        <v>53</v>
      </c>
      <c r="G53" s="6">
        <v>23</v>
      </c>
      <c r="H53" s="4"/>
      <c r="I53" s="6">
        <v>0</v>
      </c>
      <c r="J53" s="4"/>
      <c r="K53" s="6">
        <f>ROUND((G53-I53),5)</f>
        <v>23</v>
      </c>
      <c r="L53" s="4"/>
      <c r="M53" s="7">
        <f>ROUND(IF(G53=0,IF(I53=0,0,SIGN(-I53)),IF(I53=0,SIGN(G53),(G53-I53)/I53)),5)</f>
        <v>1</v>
      </c>
    </row>
    <row r="54" spans="1:13" ht="13.5" thickBot="1">
      <c r="A54" s="1"/>
      <c r="B54" s="1"/>
      <c r="C54" s="1"/>
      <c r="D54" s="1"/>
      <c r="E54" s="1" t="s">
        <v>54</v>
      </c>
      <c r="F54" s="1"/>
      <c r="G54" s="8">
        <f>ROUND(SUM(G52:G53),5)</f>
        <v>23</v>
      </c>
      <c r="H54" s="4"/>
      <c r="I54" s="8">
        <f>ROUND(SUM(I52:I53),5)</f>
        <v>0</v>
      </c>
      <c r="J54" s="4"/>
      <c r="K54" s="8">
        <f>ROUND((G54-I54),5)</f>
        <v>23</v>
      </c>
      <c r="L54" s="4"/>
      <c r="M54" s="9">
        <f>ROUND(IF(G54=0,IF(I54=0,0,SIGN(-I54)),IF(I54=0,SIGN(G54),(G54-I54)/I54)),5)</f>
        <v>1</v>
      </c>
    </row>
    <row r="55" spans="1:13" ht="25.5" customHeight="1" thickBot="1">
      <c r="A55" s="1"/>
      <c r="B55" s="1"/>
      <c r="C55" s="1"/>
      <c r="D55" s="1" t="s">
        <v>55</v>
      </c>
      <c r="E55" s="1"/>
      <c r="F55" s="1"/>
      <c r="G55" s="8">
        <f>ROUND(SUM(G20:G31)+SUM(G37:G38)+SUM(G41:G42)+SUM(G45:G47)+SUM(G50:G51)+G54,5)</f>
        <v>100795.67</v>
      </c>
      <c r="H55" s="4"/>
      <c r="I55" s="8">
        <f>ROUND(SUM(I20:I31)+SUM(I37:I38)+SUM(I41:I42)+SUM(I45:I47)+SUM(I50:I51)+I54,5)</f>
        <v>23766.3</v>
      </c>
      <c r="J55" s="4"/>
      <c r="K55" s="8">
        <f>ROUND((G55-I55),5)</f>
        <v>77029.37</v>
      </c>
      <c r="L55" s="4"/>
      <c r="M55" s="9">
        <f>ROUND(IF(G55=0,IF(I55=0,0,SIGN(-I55)),IF(I55=0,SIGN(G55),(G55-I55)/I55)),5)</f>
        <v>3.24112</v>
      </c>
    </row>
    <row r="56" spans="1:13" ht="25.5" customHeight="1">
      <c r="A56" s="1"/>
      <c r="B56" s="1" t="s">
        <v>56</v>
      </c>
      <c r="C56" s="1"/>
      <c r="D56" s="1"/>
      <c r="E56" s="1"/>
      <c r="F56" s="1"/>
      <c r="G56" s="3">
        <f>ROUND(G6+G19-G55,5)</f>
        <v>36424.08</v>
      </c>
      <c r="H56" s="4"/>
      <c r="I56" s="3">
        <f>ROUND(I6+I19-I55,5)</f>
        <v>62716.92</v>
      </c>
      <c r="J56" s="4"/>
      <c r="K56" s="3">
        <f>ROUND((G56-I56),5)</f>
        <v>-26292.84</v>
      </c>
      <c r="L56" s="4"/>
      <c r="M56" s="5">
        <f>ROUND(IF(G56=0,IF(I56=0,0,SIGN(-I56)),IF(I56=0,SIGN(G56),(G56-I56)/I56)),5)</f>
        <v>-0.41923</v>
      </c>
    </row>
    <row r="57" spans="1:13" ht="25.5" customHeight="1">
      <c r="A57" s="1"/>
      <c r="B57" s="1" t="s">
        <v>57</v>
      </c>
      <c r="C57" s="1"/>
      <c r="D57" s="1"/>
      <c r="E57" s="1"/>
      <c r="F57" s="1"/>
      <c r="G57" s="3"/>
      <c r="H57" s="4"/>
      <c r="I57" s="3"/>
      <c r="J57" s="4"/>
      <c r="K57" s="3"/>
      <c r="L57" s="4"/>
      <c r="M57" s="5"/>
    </row>
    <row r="58" spans="1:13" ht="12.75">
      <c r="A58" s="1"/>
      <c r="B58" s="1"/>
      <c r="C58" s="1" t="s">
        <v>58</v>
      </c>
      <c r="D58" s="1"/>
      <c r="E58" s="1"/>
      <c r="F58" s="1"/>
      <c r="G58" s="3"/>
      <c r="H58" s="4"/>
      <c r="I58" s="3"/>
      <c r="J58" s="4"/>
      <c r="K58" s="3"/>
      <c r="L58" s="4"/>
      <c r="M58" s="5"/>
    </row>
    <row r="59" spans="1:13" ht="13.5" thickBot="1">
      <c r="A59" s="1"/>
      <c r="B59" s="1"/>
      <c r="C59" s="1"/>
      <c r="D59" s="1" t="s">
        <v>58</v>
      </c>
      <c r="E59" s="1"/>
      <c r="F59" s="1"/>
      <c r="G59" s="6">
        <v>168</v>
      </c>
      <c r="H59" s="4"/>
      <c r="I59" s="6">
        <v>0</v>
      </c>
      <c r="J59" s="4"/>
      <c r="K59" s="6">
        <f>ROUND((G59-I59),5)</f>
        <v>168</v>
      </c>
      <c r="L59" s="4"/>
      <c r="M59" s="7">
        <f>ROUND(IF(G59=0,IF(I59=0,0,SIGN(-I59)),IF(I59=0,SIGN(G59),(G59-I59)/I59)),5)</f>
        <v>1</v>
      </c>
    </row>
    <row r="60" spans="1:13" ht="13.5" thickBot="1">
      <c r="A60" s="1"/>
      <c r="B60" s="1"/>
      <c r="C60" s="1" t="s">
        <v>59</v>
      </c>
      <c r="D60" s="1"/>
      <c r="E60" s="1"/>
      <c r="F60" s="1"/>
      <c r="G60" s="8">
        <f>ROUND(SUM(G58:G59),5)</f>
        <v>168</v>
      </c>
      <c r="H60" s="4"/>
      <c r="I60" s="8">
        <f>ROUND(SUM(I58:I59),5)</f>
        <v>0</v>
      </c>
      <c r="J60" s="4"/>
      <c r="K60" s="8">
        <f>ROUND((G60-I60),5)</f>
        <v>168</v>
      </c>
      <c r="L60" s="4"/>
      <c r="M60" s="9">
        <f>ROUND(IF(G60=0,IF(I60=0,0,SIGN(-I60)),IF(I60=0,SIGN(G60),(G60-I60)/I60)),5)</f>
        <v>1</v>
      </c>
    </row>
    <row r="61" spans="1:13" ht="25.5" customHeight="1" thickBot="1">
      <c r="A61" s="1"/>
      <c r="B61" s="1" t="s">
        <v>63</v>
      </c>
      <c r="C61" s="1"/>
      <c r="D61" s="1"/>
      <c r="E61" s="1"/>
      <c r="F61" s="1"/>
      <c r="G61" s="8">
        <f>ROUND(G57+G60,5)</f>
        <v>168</v>
      </c>
      <c r="H61" s="4"/>
      <c r="I61" s="8">
        <f>ROUND(I57+I60,5)</f>
        <v>0</v>
      </c>
      <c r="J61" s="4"/>
      <c r="K61" s="8">
        <f>ROUND((G61-I61),5)</f>
        <v>168</v>
      </c>
      <c r="L61" s="4"/>
      <c r="M61" s="9">
        <f>ROUND(IF(G61=0,IF(I61=0,0,SIGN(-I61)),IF(I61=0,SIGN(G61),(G61-I61)/I61)),5)</f>
        <v>1</v>
      </c>
    </row>
    <row r="62" spans="1:13" s="12" customFormat="1" ht="25.5" customHeight="1" thickBot="1">
      <c r="A62" s="1" t="s">
        <v>64</v>
      </c>
      <c r="B62" s="1"/>
      <c r="C62" s="1"/>
      <c r="D62" s="1"/>
      <c r="E62" s="1"/>
      <c r="F62" s="1"/>
      <c r="G62" s="10">
        <f>ROUND(G56+G61,5)</f>
        <v>36592.08</v>
      </c>
      <c r="H62" s="1"/>
      <c r="I62" s="10">
        <f>ROUND(I56+I61,5)</f>
        <v>62716.92</v>
      </c>
      <c r="J62" s="1"/>
      <c r="K62" s="10">
        <f>ROUND((G62-I62),5)</f>
        <v>-26124.84</v>
      </c>
      <c r="L62" s="1"/>
      <c r="M62" s="11">
        <f>ROUND(IF(G62=0,IF(I62=0,0,SIGN(-I62)),IF(I62=0,SIGN(G62),(G62-I62)/I62)),5)</f>
        <v>-0.41655</v>
      </c>
    </row>
    <row r="63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12:41 PM
&amp;"Arial,Bold"&amp;8 10/16/11
&amp;"Arial,Bold"&amp;8 Accrual Basis&amp;C&amp;"Arial,Bold"&amp;12 Oglethorpe LTD dba Essentials Factor
&amp;"Arial,Bold"&amp;14 Profit &amp;&amp; Loss Prev Year Comparison
&amp;"Arial,Bold"&amp;10 October 2009 through September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1" sqref="G1"/>
    </sheetView>
  </sheetViews>
  <sheetFormatPr defaultColWidth="9.140625" defaultRowHeight="12.75"/>
  <cols>
    <col min="1" max="5" width="3.00390625" style="17" customWidth="1"/>
    <col min="6" max="6" width="25.8515625" style="17" customWidth="1"/>
    <col min="7" max="7" width="12.7109375" style="18" bestFit="1" customWidth="1"/>
    <col min="8" max="8" width="2.28125" style="18" customWidth="1"/>
    <col min="9" max="9" width="12.7109375" style="18" bestFit="1" customWidth="1"/>
    <col min="10" max="10" width="2.28125" style="18" customWidth="1"/>
    <col min="11" max="11" width="8.7109375" style="18" bestFit="1" customWidth="1"/>
    <col min="12" max="12" width="2.28125" style="18" customWidth="1"/>
    <col min="13" max="13" width="8.7109375" style="18" bestFit="1" customWidth="1"/>
  </cols>
  <sheetData>
    <row r="1" spans="1:13" ht="15.75">
      <c r="A1" s="20" t="s">
        <v>74</v>
      </c>
      <c r="B1" s="1"/>
      <c r="C1" s="1"/>
      <c r="D1" s="1"/>
      <c r="E1" s="1"/>
      <c r="F1" s="1"/>
      <c r="G1" s="19"/>
      <c r="H1" s="19"/>
      <c r="I1" s="19"/>
      <c r="J1" s="19"/>
      <c r="K1" s="19"/>
      <c r="L1" s="19"/>
      <c r="M1" s="21" t="s">
        <v>72</v>
      </c>
    </row>
    <row r="2" spans="1:13" ht="18">
      <c r="A2" s="22" t="s">
        <v>70</v>
      </c>
      <c r="B2" s="1"/>
      <c r="C2" s="1"/>
      <c r="D2" s="1"/>
      <c r="E2" s="1"/>
      <c r="F2" s="1"/>
      <c r="G2" s="19"/>
      <c r="H2" s="19"/>
      <c r="I2" s="19"/>
      <c r="J2" s="19"/>
      <c r="K2" s="19"/>
      <c r="L2" s="19"/>
      <c r="M2" s="23">
        <v>40832</v>
      </c>
    </row>
    <row r="3" spans="1:13" ht="12.75">
      <c r="A3" s="24" t="s">
        <v>76</v>
      </c>
      <c r="B3" s="1"/>
      <c r="C3" s="1"/>
      <c r="D3" s="1"/>
      <c r="E3" s="1"/>
      <c r="F3" s="1"/>
      <c r="G3" s="19"/>
      <c r="H3" s="19"/>
      <c r="I3" s="19"/>
      <c r="J3" s="19"/>
      <c r="K3" s="19"/>
      <c r="L3" s="19"/>
      <c r="M3" s="21" t="s">
        <v>71</v>
      </c>
    </row>
    <row r="4" spans="1:13" ht="13.5" thickBot="1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</row>
    <row r="5" spans="1:13" s="16" customFormat="1" ht="14.25" thickBot="1" thickTop="1">
      <c r="A5" s="13"/>
      <c r="B5" s="13"/>
      <c r="C5" s="13"/>
      <c r="D5" s="13"/>
      <c r="E5" s="13"/>
      <c r="F5" s="13"/>
      <c r="G5" s="14" t="s">
        <v>0</v>
      </c>
      <c r="H5" s="15"/>
      <c r="I5" s="14" t="s">
        <v>1</v>
      </c>
      <c r="J5" s="15"/>
      <c r="K5" s="14" t="s">
        <v>2</v>
      </c>
      <c r="L5" s="15"/>
      <c r="M5" s="14" t="s">
        <v>3</v>
      </c>
    </row>
    <row r="6" spans="1:13" ht="13.5" thickTop="1">
      <c r="A6" s="1"/>
      <c r="B6" s="1" t="s">
        <v>4</v>
      </c>
      <c r="C6" s="1"/>
      <c r="D6" s="1"/>
      <c r="E6" s="1"/>
      <c r="F6" s="1"/>
      <c r="G6" s="3"/>
      <c r="H6" s="4"/>
      <c r="I6" s="3"/>
      <c r="J6" s="4"/>
      <c r="K6" s="3"/>
      <c r="L6" s="4"/>
      <c r="M6" s="5"/>
    </row>
    <row r="7" spans="1:13" ht="12.75">
      <c r="A7" s="1"/>
      <c r="B7" s="1"/>
      <c r="C7" s="1"/>
      <c r="D7" s="1" t="s">
        <v>5</v>
      </c>
      <c r="E7" s="1"/>
      <c r="F7" s="1"/>
      <c r="G7" s="3"/>
      <c r="H7" s="4"/>
      <c r="I7" s="3"/>
      <c r="J7" s="4"/>
      <c r="K7" s="3"/>
      <c r="L7" s="4"/>
      <c r="M7" s="5"/>
    </row>
    <row r="8" spans="1:13" ht="12.75">
      <c r="A8" s="1"/>
      <c r="B8" s="1"/>
      <c r="C8" s="1"/>
      <c r="D8" s="1"/>
      <c r="E8" s="1" t="s">
        <v>6</v>
      </c>
      <c r="F8" s="1"/>
      <c r="G8" s="3">
        <v>0</v>
      </c>
      <c r="H8" s="4"/>
      <c r="I8" s="3">
        <v>0</v>
      </c>
      <c r="J8" s="4"/>
      <c r="K8" s="3">
        <f>ROUND((G8-I8),5)</f>
        <v>0</v>
      </c>
      <c r="L8" s="4"/>
      <c r="M8" s="5">
        <f>ROUND(IF(G8=0,IF(I8=0,0,SIGN(-I8)),IF(I8=0,SIGN(G8),(G8-I8)/I8)),5)</f>
        <v>0</v>
      </c>
    </row>
    <row r="9" spans="1:13" ht="12.75">
      <c r="A9" s="1"/>
      <c r="B9" s="1"/>
      <c r="C9" s="1"/>
      <c r="D9" s="1"/>
      <c r="E9" s="1" t="s">
        <v>7</v>
      </c>
      <c r="F9" s="1"/>
      <c r="G9" s="3"/>
      <c r="H9" s="4"/>
      <c r="I9" s="3"/>
      <c r="J9" s="4"/>
      <c r="K9" s="3"/>
      <c r="L9" s="4"/>
      <c r="M9" s="5"/>
    </row>
    <row r="10" spans="1:13" ht="12.75">
      <c r="A10" s="1"/>
      <c r="B10" s="1"/>
      <c r="C10" s="1"/>
      <c r="D10" s="1"/>
      <c r="E10" s="1"/>
      <c r="F10" s="1" t="s">
        <v>8</v>
      </c>
      <c r="G10" s="3">
        <v>-352.61</v>
      </c>
      <c r="H10" s="4"/>
      <c r="I10" s="3">
        <v>0</v>
      </c>
      <c r="J10" s="4"/>
      <c r="K10" s="3">
        <f aca="true" t="shared" si="0" ref="K10:K16">ROUND((G10-I10),5)</f>
        <v>-352.61</v>
      </c>
      <c r="L10" s="4"/>
      <c r="M10" s="5">
        <f aca="true" t="shared" si="1" ref="M10:M16">ROUND(IF(G10=0,IF(I10=0,0,SIGN(-I10)),IF(I10=0,SIGN(G10),(G10-I10)/I10)),5)</f>
        <v>-1</v>
      </c>
    </row>
    <row r="11" spans="1:13" ht="12.75">
      <c r="A11" s="1"/>
      <c r="B11" s="1"/>
      <c r="C11" s="1"/>
      <c r="D11" s="1"/>
      <c r="E11" s="1"/>
      <c r="F11" s="1" t="s">
        <v>9</v>
      </c>
      <c r="G11" s="3">
        <v>-6117.21</v>
      </c>
      <c r="H11" s="4"/>
      <c r="I11" s="3">
        <v>-4120.17</v>
      </c>
      <c r="J11" s="4"/>
      <c r="K11" s="3">
        <f t="shared" si="0"/>
        <v>-1997.04</v>
      </c>
      <c r="L11" s="4"/>
      <c r="M11" s="5">
        <f t="shared" si="1"/>
        <v>0.4847</v>
      </c>
    </row>
    <row r="12" spans="1:13" ht="12.75">
      <c r="A12" s="1"/>
      <c r="B12" s="1"/>
      <c r="C12" s="1"/>
      <c r="D12" s="1"/>
      <c r="E12" s="1"/>
      <c r="F12" s="1" t="s">
        <v>10</v>
      </c>
      <c r="G12" s="3">
        <v>780203.09</v>
      </c>
      <c r="H12" s="4"/>
      <c r="I12" s="3">
        <v>466752.47</v>
      </c>
      <c r="J12" s="4"/>
      <c r="K12" s="3">
        <f t="shared" si="0"/>
        <v>313450.62</v>
      </c>
      <c r="L12" s="4"/>
      <c r="M12" s="5">
        <f t="shared" si="1"/>
        <v>0.67156</v>
      </c>
    </row>
    <row r="13" spans="1:13" ht="12.75">
      <c r="A13" s="1"/>
      <c r="B13" s="1"/>
      <c r="C13" s="1"/>
      <c r="D13" s="1"/>
      <c r="E13" s="1"/>
      <c r="F13" s="1" t="s">
        <v>11</v>
      </c>
      <c r="G13" s="3">
        <v>-22899.13</v>
      </c>
      <c r="H13" s="4"/>
      <c r="I13" s="3">
        <v>-6769.97</v>
      </c>
      <c r="J13" s="4"/>
      <c r="K13" s="3">
        <f t="shared" si="0"/>
        <v>-16129.16</v>
      </c>
      <c r="L13" s="4"/>
      <c r="M13" s="5">
        <f t="shared" si="1"/>
        <v>2.38246</v>
      </c>
    </row>
    <row r="14" spans="1:13" ht="13.5" thickBot="1">
      <c r="A14" s="1"/>
      <c r="B14" s="1"/>
      <c r="C14" s="1"/>
      <c r="D14" s="1"/>
      <c r="E14" s="1"/>
      <c r="F14" s="1" t="s">
        <v>12</v>
      </c>
      <c r="G14" s="6">
        <v>3300</v>
      </c>
      <c r="H14" s="4"/>
      <c r="I14" s="6">
        <v>2250</v>
      </c>
      <c r="J14" s="4"/>
      <c r="K14" s="6">
        <f t="shared" si="0"/>
        <v>1050</v>
      </c>
      <c r="L14" s="4"/>
      <c r="M14" s="7">
        <f t="shared" si="1"/>
        <v>0.46667</v>
      </c>
    </row>
    <row r="15" spans="1:13" ht="13.5" thickBot="1">
      <c r="A15" s="1"/>
      <c r="B15" s="1"/>
      <c r="C15" s="1"/>
      <c r="D15" s="1"/>
      <c r="E15" s="1" t="s">
        <v>13</v>
      </c>
      <c r="F15" s="1"/>
      <c r="G15" s="8">
        <f>ROUND(SUM(G9:G14),5)</f>
        <v>754134.14</v>
      </c>
      <c r="H15" s="4"/>
      <c r="I15" s="8">
        <f>ROUND(SUM(I9:I14),5)</f>
        <v>458112.33</v>
      </c>
      <c r="J15" s="4"/>
      <c r="K15" s="8">
        <f t="shared" si="0"/>
        <v>296021.81</v>
      </c>
      <c r="L15" s="4"/>
      <c r="M15" s="9">
        <f t="shared" si="1"/>
        <v>0.64618</v>
      </c>
    </row>
    <row r="16" spans="1:13" ht="25.5" customHeight="1">
      <c r="A16" s="1"/>
      <c r="B16" s="1"/>
      <c r="C16" s="1"/>
      <c r="D16" s="1" t="s">
        <v>14</v>
      </c>
      <c r="E16" s="1"/>
      <c r="F16" s="1"/>
      <c r="G16" s="3">
        <f>ROUND(SUM(G7:G8)+G15,5)</f>
        <v>754134.14</v>
      </c>
      <c r="H16" s="4"/>
      <c r="I16" s="3">
        <f>ROUND(SUM(I7:I8)+I15,5)</f>
        <v>458112.33</v>
      </c>
      <c r="J16" s="4"/>
      <c r="K16" s="3">
        <f t="shared" si="0"/>
        <v>296021.81</v>
      </c>
      <c r="L16" s="4"/>
      <c r="M16" s="5">
        <f t="shared" si="1"/>
        <v>0.64618</v>
      </c>
    </row>
    <row r="17" spans="1:13" ht="25.5" customHeight="1">
      <c r="A17" s="1"/>
      <c r="B17" s="1"/>
      <c r="C17" s="1"/>
      <c r="D17" s="1" t="s">
        <v>15</v>
      </c>
      <c r="E17" s="1"/>
      <c r="F17" s="1"/>
      <c r="G17" s="3"/>
      <c r="H17" s="4"/>
      <c r="I17" s="3"/>
      <c r="J17" s="4"/>
      <c r="K17" s="3"/>
      <c r="L17" s="4"/>
      <c r="M17" s="5"/>
    </row>
    <row r="18" spans="1:13" ht="13.5" thickBot="1">
      <c r="A18" s="1"/>
      <c r="B18" s="1"/>
      <c r="C18" s="1"/>
      <c r="D18" s="1"/>
      <c r="E18" s="1" t="s">
        <v>15</v>
      </c>
      <c r="F18" s="1"/>
      <c r="G18" s="6">
        <v>429479.88</v>
      </c>
      <c r="H18" s="4"/>
      <c r="I18" s="6">
        <v>320892.58</v>
      </c>
      <c r="J18" s="4"/>
      <c r="K18" s="6">
        <f>ROUND((G18-I18),5)</f>
        <v>108587.3</v>
      </c>
      <c r="L18" s="4"/>
      <c r="M18" s="7">
        <f>ROUND(IF(G18=0,IF(I18=0,0,SIGN(-I18)),IF(I18=0,SIGN(G18),(G18-I18)/I18)),5)</f>
        <v>0.33839</v>
      </c>
    </row>
    <row r="19" spans="1:13" ht="13.5" thickBot="1">
      <c r="A19" s="1"/>
      <c r="B19" s="1"/>
      <c r="C19" s="1"/>
      <c r="D19" s="1" t="s">
        <v>16</v>
      </c>
      <c r="E19" s="1"/>
      <c r="F19" s="1"/>
      <c r="G19" s="8">
        <f>ROUND(SUM(G17:G18),5)</f>
        <v>429479.88</v>
      </c>
      <c r="H19" s="4"/>
      <c r="I19" s="8">
        <f>ROUND(SUM(I17:I18),5)</f>
        <v>320892.58</v>
      </c>
      <c r="J19" s="4"/>
      <c r="K19" s="8">
        <f>ROUND((G19-I19),5)</f>
        <v>108587.3</v>
      </c>
      <c r="L19" s="4"/>
      <c r="M19" s="9">
        <f>ROUND(IF(G19=0,IF(I19=0,0,SIGN(-I19)),IF(I19=0,SIGN(G19),(G19-I19)/I19)),5)</f>
        <v>0.33839</v>
      </c>
    </row>
    <row r="20" spans="1:13" ht="25.5" customHeight="1">
      <c r="A20" s="1"/>
      <c r="B20" s="1"/>
      <c r="C20" s="1" t="s">
        <v>17</v>
      </c>
      <c r="D20" s="1"/>
      <c r="E20" s="1"/>
      <c r="F20" s="1"/>
      <c r="G20" s="3">
        <f>ROUND(G16-G19,5)</f>
        <v>324654.26</v>
      </c>
      <c r="H20" s="4"/>
      <c r="I20" s="3">
        <f>ROUND(I16-I19,5)</f>
        <v>137219.75</v>
      </c>
      <c r="J20" s="4"/>
      <c r="K20" s="3">
        <f>ROUND((G20-I20),5)</f>
        <v>187434.51</v>
      </c>
      <c r="L20" s="4"/>
      <c r="M20" s="5">
        <f>ROUND(IF(G20=0,IF(I20=0,0,SIGN(-I20)),IF(I20=0,SIGN(G20),(G20-I20)/I20)),5)</f>
        <v>1.36594</v>
      </c>
    </row>
    <row r="21" spans="1:13" ht="25.5" customHeight="1">
      <c r="A21" s="1"/>
      <c r="B21" s="1"/>
      <c r="C21" s="1"/>
      <c r="D21" s="1" t="s">
        <v>18</v>
      </c>
      <c r="E21" s="1"/>
      <c r="F21" s="1"/>
      <c r="G21" s="3"/>
      <c r="H21" s="4"/>
      <c r="I21" s="3"/>
      <c r="J21" s="4"/>
      <c r="K21" s="3"/>
      <c r="L21" s="4"/>
      <c r="M21" s="5"/>
    </row>
    <row r="22" spans="1:13" ht="12.75">
      <c r="A22" s="1"/>
      <c r="B22" s="1"/>
      <c r="C22" s="1"/>
      <c r="D22" s="1"/>
      <c r="E22" s="1" t="s">
        <v>19</v>
      </c>
      <c r="F22" s="1"/>
      <c r="G22" s="3">
        <v>0</v>
      </c>
      <c r="H22" s="4"/>
      <c r="I22" s="3">
        <v>53.88</v>
      </c>
      <c r="J22" s="4"/>
      <c r="K22" s="3">
        <f aca="true" t="shared" si="2" ref="K22:K32">ROUND((G22-I22),5)</f>
        <v>-53.88</v>
      </c>
      <c r="L22" s="4"/>
      <c r="M22" s="5">
        <f aca="true" t="shared" si="3" ref="M22:M32">ROUND(IF(G22=0,IF(I22=0,0,SIGN(-I22)),IF(I22=0,SIGN(G22),(G22-I22)/I22)),5)</f>
        <v>-1</v>
      </c>
    </row>
    <row r="23" spans="1:13" ht="12.75">
      <c r="A23" s="1"/>
      <c r="B23" s="1"/>
      <c r="C23" s="1"/>
      <c r="D23" s="1"/>
      <c r="E23" s="1" t="s">
        <v>20</v>
      </c>
      <c r="F23" s="1"/>
      <c r="G23" s="3">
        <v>18</v>
      </c>
      <c r="H23" s="4"/>
      <c r="I23" s="3">
        <v>18</v>
      </c>
      <c r="J23" s="4"/>
      <c r="K23" s="3">
        <f t="shared" si="2"/>
        <v>0</v>
      </c>
      <c r="L23" s="4"/>
      <c r="M23" s="5">
        <f t="shared" si="3"/>
        <v>0</v>
      </c>
    </row>
    <row r="24" spans="1:13" ht="12.75">
      <c r="A24" s="1"/>
      <c r="B24" s="1"/>
      <c r="C24" s="1"/>
      <c r="D24" s="1"/>
      <c r="E24" s="1" t="s">
        <v>21</v>
      </c>
      <c r="F24" s="1"/>
      <c r="G24" s="3">
        <v>0</v>
      </c>
      <c r="H24" s="4"/>
      <c r="I24" s="3">
        <v>675</v>
      </c>
      <c r="J24" s="4"/>
      <c r="K24" s="3">
        <f t="shared" si="2"/>
        <v>-675</v>
      </c>
      <c r="L24" s="4"/>
      <c r="M24" s="5">
        <f t="shared" si="3"/>
        <v>-1</v>
      </c>
    </row>
    <row r="25" spans="1:13" ht="12.75">
      <c r="A25" s="1"/>
      <c r="B25" s="1"/>
      <c r="C25" s="1"/>
      <c r="D25" s="1"/>
      <c r="E25" s="1" t="s">
        <v>22</v>
      </c>
      <c r="F25" s="1"/>
      <c r="G25" s="3">
        <v>27821</v>
      </c>
      <c r="H25" s="4"/>
      <c r="I25" s="3">
        <v>8050</v>
      </c>
      <c r="J25" s="4"/>
      <c r="K25" s="3">
        <f t="shared" si="2"/>
        <v>19771</v>
      </c>
      <c r="L25" s="4"/>
      <c r="M25" s="5">
        <f t="shared" si="3"/>
        <v>2.45602</v>
      </c>
    </row>
    <row r="26" spans="1:13" ht="12.75">
      <c r="A26" s="1"/>
      <c r="B26" s="1"/>
      <c r="C26" s="1"/>
      <c r="D26" s="1"/>
      <c r="E26" s="1" t="s">
        <v>23</v>
      </c>
      <c r="F26" s="1"/>
      <c r="G26" s="3">
        <v>2693</v>
      </c>
      <c r="H26" s="4"/>
      <c r="I26" s="3">
        <v>2812.95</v>
      </c>
      <c r="J26" s="4"/>
      <c r="K26" s="3">
        <f t="shared" si="2"/>
        <v>-119.95</v>
      </c>
      <c r="L26" s="4"/>
      <c r="M26" s="5">
        <f t="shared" si="3"/>
        <v>-0.04264</v>
      </c>
    </row>
    <row r="27" spans="1:13" ht="12.75">
      <c r="A27" s="1"/>
      <c r="B27" s="1"/>
      <c r="C27" s="1"/>
      <c r="D27" s="1"/>
      <c r="E27" s="1" t="s">
        <v>24</v>
      </c>
      <c r="F27" s="1"/>
      <c r="G27" s="3">
        <v>158</v>
      </c>
      <c r="H27" s="4"/>
      <c r="I27" s="3">
        <v>258</v>
      </c>
      <c r="J27" s="4"/>
      <c r="K27" s="3">
        <f t="shared" si="2"/>
        <v>-100</v>
      </c>
      <c r="L27" s="4"/>
      <c r="M27" s="5">
        <f t="shared" si="3"/>
        <v>-0.3876</v>
      </c>
    </row>
    <row r="28" spans="1:13" ht="12.75">
      <c r="A28" s="1"/>
      <c r="B28" s="1"/>
      <c r="C28" s="1"/>
      <c r="D28" s="1"/>
      <c r="E28" s="1" t="s">
        <v>25</v>
      </c>
      <c r="F28" s="1"/>
      <c r="G28" s="3">
        <v>433</v>
      </c>
      <c r="H28" s="4"/>
      <c r="I28" s="3">
        <v>3295</v>
      </c>
      <c r="J28" s="4"/>
      <c r="K28" s="3">
        <f t="shared" si="2"/>
        <v>-2862</v>
      </c>
      <c r="L28" s="4"/>
      <c r="M28" s="5">
        <f t="shared" si="3"/>
        <v>-0.86859</v>
      </c>
    </row>
    <row r="29" spans="1:13" ht="12.75">
      <c r="A29" s="1"/>
      <c r="B29" s="1"/>
      <c r="C29" s="1"/>
      <c r="D29" s="1"/>
      <c r="E29" s="1" t="s">
        <v>26</v>
      </c>
      <c r="F29" s="1"/>
      <c r="G29" s="3">
        <v>1496.09</v>
      </c>
      <c r="H29" s="4"/>
      <c r="I29" s="3">
        <v>1771.04</v>
      </c>
      <c r="J29" s="4"/>
      <c r="K29" s="3">
        <f t="shared" si="2"/>
        <v>-274.95</v>
      </c>
      <c r="L29" s="4"/>
      <c r="M29" s="5">
        <f t="shared" si="3"/>
        <v>-0.15525</v>
      </c>
    </row>
    <row r="30" spans="1:13" ht="12.75">
      <c r="A30" s="1"/>
      <c r="B30" s="1"/>
      <c r="C30" s="1"/>
      <c r="D30" s="1"/>
      <c r="E30" s="1" t="s">
        <v>27</v>
      </c>
      <c r="F30" s="1"/>
      <c r="G30" s="3">
        <v>678.8</v>
      </c>
      <c r="H30" s="4"/>
      <c r="I30" s="3">
        <v>586.79</v>
      </c>
      <c r="J30" s="4"/>
      <c r="K30" s="3">
        <f t="shared" si="2"/>
        <v>92.01</v>
      </c>
      <c r="L30" s="4"/>
      <c r="M30" s="5">
        <f t="shared" si="3"/>
        <v>0.1568</v>
      </c>
    </row>
    <row r="31" spans="1:13" ht="12.75">
      <c r="A31" s="1"/>
      <c r="B31" s="1"/>
      <c r="C31" s="1"/>
      <c r="D31" s="1"/>
      <c r="E31" s="1" t="s">
        <v>28</v>
      </c>
      <c r="F31" s="1"/>
      <c r="G31" s="3">
        <v>160</v>
      </c>
      <c r="H31" s="4"/>
      <c r="I31" s="3">
        <v>0</v>
      </c>
      <c r="J31" s="4"/>
      <c r="K31" s="3">
        <f t="shared" si="2"/>
        <v>160</v>
      </c>
      <c r="L31" s="4"/>
      <c r="M31" s="5">
        <f t="shared" si="3"/>
        <v>1</v>
      </c>
    </row>
    <row r="32" spans="1:13" ht="12.75">
      <c r="A32" s="1"/>
      <c r="B32" s="1"/>
      <c r="C32" s="1"/>
      <c r="D32" s="1"/>
      <c r="E32" s="1" t="s">
        <v>29</v>
      </c>
      <c r="F32" s="1"/>
      <c r="G32" s="3">
        <v>0</v>
      </c>
      <c r="H32" s="4"/>
      <c r="I32" s="3">
        <v>-0.15</v>
      </c>
      <c r="J32" s="4"/>
      <c r="K32" s="3">
        <f t="shared" si="2"/>
        <v>0.15</v>
      </c>
      <c r="L32" s="4"/>
      <c r="M32" s="5">
        <f t="shared" si="3"/>
        <v>1</v>
      </c>
    </row>
    <row r="33" spans="1:13" ht="12.75">
      <c r="A33" s="1"/>
      <c r="B33" s="1"/>
      <c r="C33" s="1"/>
      <c r="D33" s="1"/>
      <c r="E33" s="1" t="s">
        <v>30</v>
      </c>
      <c r="F33" s="1"/>
      <c r="G33" s="3"/>
      <c r="H33" s="4"/>
      <c r="I33" s="3"/>
      <c r="J33" s="4"/>
      <c r="K33" s="3"/>
      <c r="L33" s="4"/>
      <c r="M33" s="5"/>
    </row>
    <row r="34" spans="1:13" ht="12.75">
      <c r="A34" s="1"/>
      <c r="B34" s="1"/>
      <c r="C34" s="1"/>
      <c r="D34" s="1"/>
      <c r="E34" s="1"/>
      <c r="F34" s="1" t="s">
        <v>31</v>
      </c>
      <c r="G34" s="3">
        <v>0</v>
      </c>
      <c r="H34" s="4"/>
      <c r="I34" s="3">
        <v>600</v>
      </c>
      <c r="J34" s="4"/>
      <c r="K34" s="3">
        <f aca="true" t="shared" si="4" ref="K34:K40">ROUND((G34-I34),5)</f>
        <v>-600</v>
      </c>
      <c r="L34" s="4"/>
      <c r="M34" s="5">
        <f aca="true" t="shared" si="5" ref="M34:M40">ROUND(IF(G34=0,IF(I34=0,0,SIGN(-I34)),IF(I34=0,SIGN(G34),(G34-I34)/I34)),5)</f>
        <v>-1</v>
      </c>
    </row>
    <row r="35" spans="1:13" ht="12.75">
      <c r="A35" s="1"/>
      <c r="B35" s="1"/>
      <c r="C35" s="1"/>
      <c r="D35" s="1"/>
      <c r="E35" s="1"/>
      <c r="F35" s="1" t="s">
        <v>32</v>
      </c>
      <c r="G35" s="3">
        <v>806.04</v>
      </c>
      <c r="H35" s="4"/>
      <c r="I35" s="3">
        <v>535</v>
      </c>
      <c r="J35" s="4"/>
      <c r="K35" s="3">
        <f t="shared" si="4"/>
        <v>271.04</v>
      </c>
      <c r="L35" s="4"/>
      <c r="M35" s="5">
        <f t="shared" si="5"/>
        <v>0.50662</v>
      </c>
    </row>
    <row r="36" spans="1:13" ht="12.75">
      <c r="A36" s="1"/>
      <c r="B36" s="1"/>
      <c r="C36" s="1"/>
      <c r="D36" s="1"/>
      <c r="E36" s="1"/>
      <c r="F36" s="1" t="s">
        <v>33</v>
      </c>
      <c r="G36" s="3">
        <v>5225.94</v>
      </c>
      <c r="H36" s="4"/>
      <c r="I36" s="3">
        <v>23863.92</v>
      </c>
      <c r="J36" s="4"/>
      <c r="K36" s="3">
        <f t="shared" si="4"/>
        <v>-18637.98</v>
      </c>
      <c r="L36" s="4"/>
      <c r="M36" s="5">
        <f t="shared" si="5"/>
        <v>-0.78101</v>
      </c>
    </row>
    <row r="37" spans="1:13" ht="13.5" thickBot="1">
      <c r="A37" s="1"/>
      <c r="B37" s="1"/>
      <c r="C37" s="1"/>
      <c r="D37" s="1"/>
      <c r="E37" s="1"/>
      <c r="F37" s="1" t="s">
        <v>34</v>
      </c>
      <c r="G37" s="6">
        <v>1345.55</v>
      </c>
      <c r="H37" s="4"/>
      <c r="I37" s="6">
        <v>530.36</v>
      </c>
      <c r="J37" s="4"/>
      <c r="K37" s="6">
        <f t="shared" si="4"/>
        <v>815.19</v>
      </c>
      <c r="L37" s="4"/>
      <c r="M37" s="7">
        <f t="shared" si="5"/>
        <v>1.53705</v>
      </c>
    </row>
    <row r="38" spans="1:13" ht="12.75">
      <c r="A38" s="1"/>
      <c r="B38" s="1"/>
      <c r="C38" s="1"/>
      <c r="D38" s="1"/>
      <c r="E38" s="1" t="s">
        <v>35</v>
      </c>
      <c r="F38" s="1"/>
      <c r="G38" s="3">
        <f>ROUND(SUM(G33:G37),5)</f>
        <v>7377.53</v>
      </c>
      <c r="H38" s="4"/>
      <c r="I38" s="3">
        <f>ROUND(SUM(I33:I37),5)</f>
        <v>25529.28</v>
      </c>
      <c r="J38" s="4"/>
      <c r="K38" s="3">
        <f t="shared" si="4"/>
        <v>-18151.75</v>
      </c>
      <c r="L38" s="4"/>
      <c r="M38" s="5">
        <f t="shared" si="5"/>
        <v>-0.71102</v>
      </c>
    </row>
    <row r="39" spans="1:13" ht="25.5" customHeight="1">
      <c r="A39" s="1"/>
      <c r="B39" s="1"/>
      <c r="C39" s="1"/>
      <c r="D39" s="1"/>
      <c r="E39" s="1" t="s">
        <v>36</v>
      </c>
      <c r="F39" s="1"/>
      <c r="G39" s="3">
        <v>210.11</v>
      </c>
      <c r="H39" s="4"/>
      <c r="I39" s="3">
        <v>213.49</v>
      </c>
      <c r="J39" s="4"/>
      <c r="K39" s="3">
        <f t="shared" si="4"/>
        <v>-3.38</v>
      </c>
      <c r="L39" s="4"/>
      <c r="M39" s="5">
        <f t="shared" si="5"/>
        <v>-0.01583</v>
      </c>
    </row>
    <row r="40" spans="1:13" ht="12.75">
      <c r="A40" s="1"/>
      <c r="B40" s="1"/>
      <c r="C40" s="1"/>
      <c r="D40" s="1"/>
      <c r="E40" s="1" t="s">
        <v>37</v>
      </c>
      <c r="F40" s="1"/>
      <c r="G40" s="3">
        <v>255907.91</v>
      </c>
      <c r="H40" s="4"/>
      <c r="I40" s="3">
        <v>0</v>
      </c>
      <c r="J40" s="4"/>
      <c r="K40" s="3">
        <f t="shared" si="4"/>
        <v>255907.91</v>
      </c>
      <c r="L40" s="4"/>
      <c r="M40" s="5">
        <f t="shared" si="5"/>
        <v>1</v>
      </c>
    </row>
    <row r="41" spans="1:13" ht="12.75">
      <c r="A41" s="1"/>
      <c r="B41" s="1"/>
      <c r="C41" s="1"/>
      <c r="D41" s="1"/>
      <c r="E41" s="1" t="s">
        <v>38</v>
      </c>
      <c r="F41" s="1"/>
      <c r="G41" s="3"/>
      <c r="H41" s="4"/>
      <c r="I41" s="3"/>
      <c r="J41" s="4"/>
      <c r="K41" s="3"/>
      <c r="L41" s="4"/>
      <c r="M41" s="5"/>
    </row>
    <row r="42" spans="1:13" ht="13.5" thickBot="1">
      <c r="A42" s="1"/>
      <c r="B42" s="1"/>
      <c r="C42" s="1"/>
      <c r="D42" s="1"/>
      <c r="E42" s="1"/>
      <c r="F42" s="1" t="s">
        <v>39</v>
      </c>
      <c r="G42" s="6">
        <v>2495</v>
      </c>
      <c r="H42" s="4"/>
      <c r="I42" s="6">
        <v>2495</v>
      </c>
      <c r="J42" s="4"/>
      <c r="K42" s="6">
        <f>ROUND((G42-I42),5)</f>
        <v>0</v>
      </c>
      <c r="L42" s="4"/>
      <c r="M42" s="7">
        <f>ROUND(IF(G42=0,IF(I42=0,0,SIGN(-I42)),IF(I42=0,SIGN(G42),(G42-I42)/I42)),5)</f>
        <v>0</v>
      </c>
    </row>
    <row r="43" spans="1:13" ht="12.75">
      <c r="A43" s="1"/>
      <c r="B43" s="1"/>
      <c r="C43" s="1"/>
      <c r="D43" s="1"/>
      <c r="E43" s="1" t="s">
        <v>40</v>
      </c>
      <c r="F43" s="1"/>
      <c r="G43" s="3">
        <f>ROUND(SUM(G41:G42),5)</f>
        <v>2495</v>
      </c>
      <c r="H43" s="4"/>
      <c r="I43" s="3">
        <f>ROUND(SUM(I41:I42),5)</f>
        <v>2495</v>
      </c>
      <c r="J43" s="4"/>
      <c r="K43" s="3">
        <f>ROUND((G43-I43),5)</f>
        <v>0</v>
      </c>
      <c r="L43" s="4"/>
      <c r="M43" s="5">
        <f>ROUND(IF(G43=0,IF(I43=0,0,SIGN(-I43)),IF(I43=0,SIGN(G43),(G43-I43)/I43)),5)</f>
        <v>0</v>
      </c>
    </row>
    <row r="44" spans="1:13" ht="25.5" customHeight="1">
      <c r="A44" s="1"/>
      <c r="B44" s="1"/>
      <c r="C44" s="1"/>
      <c r="D44" s="1"/>
      <c r="E44" s="1" t="s">
        <v>41</v>
      </c>
      <c r="F44" s="1"/>
      <c r="G44" s="3">
        <v>19000</v>
      </c>
      <c r="H44" s="4"/>
      <c r="I44" s="3">
        <v>50000</v>
      </c>
      <c r="J44" s="4"/>
      <c r="K44" s="3">
        <f>ROUND((G44-I44),5)</f>
        <v>-31000</v>
      </c>
      <c r="L44" s="4"/>
      <c r="M44" s="5">
        <f>ROUND(IF(G44=0,IF(I44=0,0,SIGN(-I44)),IF(I44=0,SIGN(G44),(G44-I44)/I44)),5)</f>
        <v>-0.62</v>
      </c>
    </row>
    <row r="45" spans="1:13" ht="12.75">
      <c r="A45" s="1"/>
      <c r="B45" s="1"/>
      <c r="C45" s="1"/>
      <c r="D45" s="1"/>
      <c r="E45" s="1" t="s">
        <v>42</v>
      </c>
      <c r="F45" s="1"/>
      <c r="G45" s="3"/>
      <c r="H45" s="4"/>
      <c r="I45" s="3"/>
      <c r="J45" s="4"/>
      <c r="K45" s="3"/>
      <c r="L45" s="4"/>
      <c r="M45" s="5"/>
    </row>
    <row r="46" spans="1:13" ht="13.5" thickBot="1">
      <c r="A46" s="1"/>
      <c r="B46" s="1"/>
      <c r="C46" s="1"/>
      <c r="D46" s="1"/>
      <c r="E46" s="1"/>
      <c r="F46" s="1" t="s">
        <v>43</v>
      </c>
      <c r="G46" s="6">
        <v>0</v>
      </c>
      <c r="H46" s="4"/>
      <c r="I46" s="6">
        <v>538.51</v>
      </c>
      <c r="J46" s="4"/>
      <c r="K46" s="6">
        <f>ROUND((G46-I46),5)</f>
        <v>-538.51</v>
      </c>
      <c r="L46" s="4"/>
      <c r="M46" s="7">
        <f>ROUND(IF(G46=0,IF(I46=0,0,SIGN(-I46)),IF(I46=0,SIGN(G46),(G46-I46)/I46)),5)</f>
        <v>-1</v>
      </c>
    </row>
    <row r="47" spans="1:13" ht="12.75">
      <c r="A47" s="1"/>
      <c r="B47" s="1"/>
      <c r="C47" s="1"/>
      <c r="D47" s="1"/>
      <c r="E47" s="1" t="s">
        <v>44</v>
      </c>
      <c r="F47" s="1"/>
      <c r="G47" s="3">
        <f>ROUND(SUM(G45:G46),5)</f>
        <v>0</v>
      </c>
      <c r="H47" s="4"/>
      <c r="I47" s="3">
        <f>ROUND(SUM(I45:I46),5)</f>
        <v>538.51</v>
      </c>
      <c r="J47" s="4"/>
      <c r="K47" s="3">
        <f>ROUND((G47-I47),5)</f>
        <v>-538.51</v>
      </c>
      <c r="L47" s="4"/>
      <c r="M47" s="5">
        <f>ROUND(IF(G47=0,IF(I47=0,0,SIGN(-I47)),IF(I47=0,SIGN(G47),(G47-I47)/I47)),5)</f>
        <v>-1</v>
      </c>
    </row>
    <row r="48" spans="1:13" ht="25.5" customHeight="1">
      <c r="A48" s="1"/>
      <c r="B48" s="1"/>
      <c r="C48" s="1"/>
      <c r="D48" s="1"/>
      <c r="E48" s="1" t="s">
        <v>45</v>
      </c>
      <c r="F48" s="1"/>
      <c r="G48" s="3">
        <v>112.62</v>
      </c>
      <c r="H48" s="4"/>
      <c r="I48" s="3">
        <v>107.11</v>
      </c>
      <c r="J48" s="4"/>
      <c r="K48" s="3">
        <f>ROUND((G48-I48),5)</f>
        <v>5.51</v>
      </c>
      <c r="L48" s="4"/>
      <c r="M48" s="5">
        <f>ROUND(IF(G48=0,IF(I48=0,0,SIGN(-I48)),IF(I48=0,SIGN(G48),(G48-I48)/I48)),5)</f>
        <v>0.05144</v>
      </c>
    </row>
    <row r="49" spans="1:13" ht="12.75">
      <c r="A49" s="1"/>
      <c r="B49" s="1"/>
      <c r="C49" s="1"/>
      <c r="D49" s="1"/>
      <c r="E49" s="1" t="s">
        <v>46</v>
      </c>
      <c r="F49" s="1"/>
      <c r="G49" s="3">
        <v>2422.32</v>
      </c>
      <c r="H49" s="4"/>
      <c r="I49" s="3">
        <v>2459.49</v>
      </c>
      <c r="J49" s="4"/>
      <c r="K49" s="3">
        <f>ROUND((G49-I49),5)</f>
        <v>-37.17</v>
      </c>
      <c r="L49" s="4"/>
      <c r="M49" s="5">
        <f>ROUND(IF(G49=0,IF(I49=0,0,SIGN(-I49)),IF(I49=0,SIGN(G49),(G49-I49)/I49)),5)</f>
        <v>-0.01511</v>
      </c>
    </row>
    <row r="50" spans="1:13" ht="12.75">
      <c r="A50" s="1"/>
      <c r="B50" s="1"/>
      <c r="C50" s="1"/>
      <c r="D50" s="1"/>
      <c r="E50" s="1" t="s">
        <v>47</v>
      </c>
      <c r="F50" s="1"/>
      <c r="G50" s="3"/>
      <c r="H50" s="4"/>
      <c r="I50" s="3"/>
      <c r="J50" s="4"/>
      <c r="K50" s="3"/>
      <c r="L50" s="4"/>
      <c r="M50" s="5"/>
    </row>
    <row r="51" spans="1:13" ht="12.75">
      <c r="A51" s="1"/>
      <c r="B51" s="1"/>
      <c r="C51" s="1"/>
      <c r="D51" s="1"/>
      <c r="E51" s="1"/>
      <c r="F51" s="1" t="s">
        <v>48</v>
      </c>
      <c r="G51" s="3">
        <v>205</v>
      </c>
      <c r="H51" s="4"/>
      <c r="I51" s="3">
        <v>205</v>
      </c>
      <c r="J51" s="4"/>
      <c r="K51" s="3">
        <f>ROUND((G51-I51),5)</f>
        <v>0</v>
      </c>
      <c r="L51" s="4"/>
      <c r="M51" s="5">
        <f>ROUND(IF(G51=0,IF(I51=0,0,SIGN(-I51)),IF(I51=0,SIGN(G51),(G51-I51)/I51)),5)</f>
        <v>0</v>
      </c>
    </row>
    <row r="52" spans="1:13" ht="13.5" thickBot="1">
      <c r="A52" s="1"/>
      <c r="B52" s="1"/>
      <c r="C52" s="1"/>
      <c r="D52" s="1"/>
      <c r="E52" s="1"/>
      <c r="F52" s="1" t="s">
        <v>49</v>
      </c>
      <c r="G52" s="6">
        <v>302</v>
      </c>
      <c r="H52" s="4"/>
      <c r="I52" s="6">
        <v>0</v>
      </c>
      <c r="J52" s="4"/>
      <c r="K52" s="6">
        <f>ROUND((G52-I52),5)</f>
        <v>302</v>
      </c>
      <c r="L52" s="4"/>
      <c r="M52" s="7">
        <f>ROUND(IF(G52=0,IF(I52=0,0,SIGN(-I52)),IF(I52=0,SIGN(G52),(G52-I52)/I52)),5)</f>
        <v>1</v>
      </c>
    </row>
    <row r="53" spans="1:13" ht="12.75">
      <c r="A53" s="1"/>
      <c r="B53" s="1"/>
      <c r="C53" s="1"/>
      <c r="D53" s="1"/>
      <c r="E53" s="1" t="s">
        <v>50</v>
      </c>
      <c r="F53" s="1"/>
      <c r="G53" s="3">
        <f>ROUND(SUM(G50:G52),5)</f>
        <v>507</v>
      </c>
      <c r="H53" s="4"/>
      <c r="I53" s="3">
        <f>ROUND(SUM(I50:I52),5)</f>
        <v>205</v>
      </c>
      <c r="J53" s="4"/>
      <c r="K53" s="3">
        <f>ROUND((G53-I53),5)</f>
        <v>302</v>
      </c>
      <c r="L53" s="4"/>
      <c r="M53" s="5">
        <f>ROUND(IF(G53=0,IF(I53=0,0,SIGN(-I53)),IF(I53=0,SIGN(G53),(G53-I53)/I53)),5)</f>
        <v>1.47317</v>
      </c>
    </row>
    <row r="54" spans="1:13" ht="25.5" customHeight="1">
      <c r="A54" s="1"/>
      <c r="B54" s="1"/>
      <c r="C54" s="1"/>
      <c r="D54" s="1"/>
      <c r="E54" s="1" t="s">
        <v>51</v>
      </c>
      <c r="F54" s="1"/>
      <c r="G54" s="3">
        <v>3505.61</v>
      </c>
      <c r="H54" s="4"/>
      <c r="I54" s="3">
        <v>1704.28</v>
      </c>
      <c r="J54" s="4"/>
      <c r="K54" s="3">
        <f>ROUND((G54-I54),5)</f>
        <v>1801.33</v>
      </c>
      <c r="L54" s="4"/>
      <c r="M54" s="5">
        <f>ROUND(IF(G54=0,IF(I54=0,0,SIGN(-I54)),IF(I54=0,SIGN(G54),(G54-I54)/I54)),5)</f>
        <v>1.05694</v>
      </c>
    </row>
    <row r="55" spans="1:13" ht="12.75">
      <c r="A55" s="1"/>
      <c r="B55" s="1"/>
      <c r="C55" s="1"/>
      <c r="D55" s="1"/>
      <c r="E55" s="1" t="s">
        <v>52</v>
      </c>
      <c r="F55" s="1"/>
      <c r="G55" s="3"/>
      <c r="H55" s="4"/>
      <c r="I55" s="3"/>
      <c r="J55" s="4"/>
      <c r="K55" s="3"/>
      <c r="L55" s="4"/>
      <c r="M55" s="5"/>
    </row>
    <row r="56" spans="1:13" ht="13.5" thickBot="1">
      <c r="A56" s="1"/>
      <c r="B56" s="1"/>
      <c r="C56" s="1"/>
      <c r="D56" s="1"/>
      <c r="E56" s="1"/>
      <c r="F56" s="1" t="s">
        <v>53</v>
      </c>
      <c r="G56" s="6">
        <v>0</v>
      </c>
      <c r="H56" s="4"/>
      <c r="I56" s="6">
        <v>23</v>
      </c>
      <c r="J56" s="4"/>
      <c r="K56" s="6">
        <f>ROUND((G56-I56),5)</f>
        <v>-23</v>
      </c>
      <c r="L56" s="4"/>
      <c r="M56" s="7">
        <f>ROUND(IF(G56=0,IF(I56=0,0,SIGN(-I56)),IF(I56=0,SIGN(G56),(G56-I56)/I56)),5)</f>
        <v>-1</v>
      </c>
    </row>
    <row r="57" spans="1:13" ht="13.5" thickBot="1">
      <c r="A57" s="1"/>
      <c r="B57" s="1"/>
      <c r="C57" s="1"/>
      <c r="D57" s="1"/>
      <c r="E57" s="1" t="s">
        <v>54</v>
      </c>
      <c r="F57" s="1"/>
      <c r="G57" s="8">
        <f>ROUND(SUM(G55:G56),5)</f>
        <v>0</v>
      </c>
      <c r="H57" s="4"/>
      <c r="I57" s="8">
        <f>ROUND(SUM(I55:I56),5)</f>
        <v>23</v>
      </c>
      <c r="J57" s="4"/>
      <c r="K57" s="8">
        <f>ROUND((G57-I57),5)</f>
        <v>-23</v>
      </c>
      <c r="L57" s="4"/>
      <c r="M57" s="9">
        <f>ROUND(IF(G57=0,IF(I57=0,0,SIGN(-I57)),IF(I57=0,SIGN(G57),(G57-I57)/I57)),5)</f>
        <v>-1</v>
      </c>
    </row>
    <row r="58" spans="1:13" ht="25.5" customHeight="1" thickBot="1">
      <c r="A58" s="1"/>
      <c r="B58" s="1"/>
      <c r="C58" s="1"/>
      <c r="D58" s="1" t="s">
        <v>55</v>
      </c>
      <c r="E58" s="1"/>
      <c r="F58" s="1"/>
      <c r="G58" s="8">
        <f>ROUND(SUM(G21:G32)+SUM(G38:G40)+SUM(G43:G44)+SUM(G47:G49)+SUM(G53:G54)+G57,5)</f>
        <v>324995.99</v>
      </c>
      <c r="H58" s="4"/>
      <c r="I58" s="8">
        <f>ROUND(SUM(I21:I32)+SUM(I38:I40)+SUM(I43:I44)+SUM(I47:I49)+SUM(I53:I54)+I57,5)</f>
        <v>100795.67</v>
      </c>
      <c r="J58" s="4"/>
      <c r="K58" s="8">
        <f>ROUND((G58-I58),5)</f>
        <v>224200.32</v>
      </c>
      <c r="L58" s="4"/>
      <c r="M58" s="9">
        <f>ROUND(IF(G58=0,IF(I58=0,0,SIGN(-I58)),IF(I58=0,SIGN(G58),(G58-I58)/I58)),5)</f>
        <v>2.22431</v>
      </c>
    </row>
    <row r="59" spans="1:13" ht="25.5" customHeight="1">
      <c r="A59" s="1"/>
      <c r="B59" s="1" t="s">
        <v>56</v>
      </c>
      <c r="C59" s="1"/>
      <c r="D59" s="1"/>
      <c r="E59" s="1"/>
      <c r="F59" s="1"/>
      <c r="G59" s="3">
        <f>ROUND(G6+G20-G58,5)</f>
        <v>-341.73</v>
      </c>
      <c r="H59" s="4"/>
      <c r="I59" s="3">
        <f>ROUND(I6+I20-I58,5)</f>
        <v>36424.08</v>
      </c>
      <c r="J59" s="4"/>
      <c r="K59" s="3">
        <f>ROUND((G59-I59),5)</f>
        <v>-36765.81</v>
      </c>
      <c r="L59" s="4"/>
      <c r="M59" s="5">
        <f>ROUND(IF(G59=0,IF(I59=0,0,SIGN(-I59)),IF(I59=0,SIGN(G59),(G59-I59)/I59)),5)</f>
        <v>-1.00938</v>
      </c>
    </row>
    <row r="60" spans="1:13" ht="25.5" customHeight="1">
      <c r="A60" s="1"/>
      <c r="B60" s="1" t="s">
        <v>57</v>
      </c>
      <c r="C60" s="1"/>
      <c r="D60" s="1"/>
      <c r="E60" s="1"/>
      <c r="F60" s="1"/>
      <c r="G60" s="3"/>
      <c r="H60" s="4"/>
      <c r="I60" s="3"/>
      <c r="J60" s="4"/>
      <c r="K60" s="3"/>
      <c r="L60" s="4"/>
      <c r="M60" s="5"/>
    </row>
    <row r="61" spans="1:13" ht="12.75">
      <c r="A61" s="1"/>
      <c r="B61" s="1"/>
      <c r="C61" s="1" t="s">
        <v>58</v>
      </c>
      <c r="D61" s="1"/>
      <c r="E61" s="1"/>
      <c r="F61" s="1"/>
      <c r="G61" s="3"/>
      <c r="H61" s="4"/>
      <c r="I61" s="3"/>
      <c r="J61" s="4"/>
      <c r="K61" s="3"/>
      <c r="L61" s="4"/>
      <c r="M61" s="5"/>
    </row>
    <row r="62" spans="1:13" ht="13.5" thickBot="1">
      <c r="A62" s="1"/>
      <c r="B62" s="1"/>
      <c r="C62" s="1"/>
      <c r="D62" s="1" t="s">
        <v>58</v>
      </c>
      <c r="E62" s="1"/>
      <c r="F62" s="1"/>
      <c r="G62" s="6">
        <v>0</v>
      </c>
      <c r="H62" s="4"/>
      <c r="I62" s="6">
        <v>168</v>
      </c>
      <c r="J62" s="4"/>
      <c r="K62" s="6">
        <f>ROUND((G62-I62),5)</f>
        <v>-168</v>
      </c>
      <c r="L62" s="4"/>
      <c r="M62" s="7">
        <f>ROUND(IF(G62=0,IF(I62=0,0,SIGN(-I62)),IF(I62=0,SIGN(G62),(G62-I62)/I62)),5)</f>
        <v>-1</v>
      </c>
    </row>
    <row r="63" spans="1:13" ht="12.75">
      <c r="A63" s="1"/>
      <c r="B63" s="1"/>
      <c r="C63" s="1" t="s">
        <v>59</v>
      </c>
      <c r="D63" s="1"/>
      <c r="E63" s="1"/>
      <c r="F63" s="1"/>
      <c r="G63" s="3">
        <f>ROUND(SUM(G61:G62),5)</f>
        <v>0</v>
      </c>
      <c r="H63" s="4"/>
      <c r="I63" s="3">
        <f>ROUND(SUM(I61:I62),5)</f>
        <v>168</v>
      </c>
      <c r="J63" s="4"/>
      <c r="K63" s="3">
        <f>ROUND((G63-I63),5)</f>
        <v>-168</v>
      </c>
      <c r="L63" s="4"/>
      <c r="M63" s="5">
        <f>ROUND(IF(G63=0,IF(I63=0,0,SIGN(-I63)),IF(I63=0,SIGN(G63),(G63-I63)/I63)),5)</f>
        <v>-1</v>
      </c>
    </row>
    <row r="64" spans="1:13" ht="25.5" customHeight="1">
      <c r="A64" s="1"/>
      <c r="B64" s="1"/>
      <c r="C64" s="1" t="s">
        <v>60</v>
      </c>
      <c r="D64" s="1"/>
      <c r="E64" s="1"/>
      <c r="F64" s="1"/>
      <c r="G64" s="3"/>
      <c r="H64" s="4"/>
      <c r="I64" s="3"/>
      <c r="J64" s="4"/>
      <c r="K64" s="3"/>
      <c r="L64" s="4"/>
      <c r="M64" s="5"/>
    </row>
    <row r="65" spans="1:13" ht="13.5" thickBot="1">
      <c r="A65" s="1"/>
      <c r="B65" s="1"/>
      <c r="C65" s="1"/>
      <c r="D65" s="1" t="s">
        <v>61</v>
      </c>
      <c r="E65" s="1"/>
      <c r="F65" s="1"/>
      <c r="G65" s="6">
        <v>-215.58</v>
      </c>
      <c r="H65" s="4"/>
      <c r="I65" s="6">
        <v>0</v>
      </c>
      <c r="J65" s="4"/>
      <c r="K65" s="6">
        <f>ROUND((G65-I65),5)</f>
        <v>-215.58</v>
      </c>
      <c r="L65" s="4"/>
      <c r="M65" s="7">
        <f>ROUND(IF(G65=0,IF(I65=0,0,SIGN(-I65)),IF(I65=0,SIGN(G65),(G65-I65)/I65)),5)</f>
        <v>-1</v>
      </c>
    </row>
    <row r="66" spans="1:13" ht="13.5" thickBot="1">
      <c r="A66" s="1"/>
      <c r="B66" s="1"/>
      <c r="C66" s="1" t="s">
        <v>62</v>
      </c>
      <c r="D66" s="1"/>
      <c r="E66" s="1"/>
      <c r="F66" s="1"/>
      <c r="G66" s="8">
        <f>ROUND(SUM(G64:G65),5)</f>
        <v>-215.58</v>
      </c>
      <c r="H66" s="4"/>
      <c r="I66" s="8">
        <f>ROUND(SUM(I64:I65),5)</f>
        <v>0</v>
      </c>
      <c r="J66" s="4"/>
      <c r="K66" s="8">
        <f>ROUND((G66-I66),5)</f>
        <v>-215.58</v>
      </c>
      <c r="L66" s="4"/>
      <c r="M66" s="9">
        <f>ROUND(IF(G66=0,IF(I66=0,0,SIGN(-I66)),IF(I66=0,SIGN(G66),(G66-I66)/I66)),5)</f>
        <v>-1</v>
      </c>
    </row>
    <row r="67" spans="1:13" ht="25.5" customHeight="1" thickBot="1">
      <c r="A67" s="1"/>
      <c r="B67" s="1" t="s">
        <v>63</v>
      </c>
      <c r="C67" s="1"/>
      <c r="D67" s="1"/>
      <c r="E67" s="1"/>
      <c r="F67" s="1"/>
      <c r="G67" s="8">
        <f>ROUND(G60+G63-G66,5)</f>
        <v>215.58</v>
      </c>
      <c r="H67" s="4"/>
      <c r="I67" s="8">
        <f>ROUND(I60+I63-I66,5)</f>
        <v>168</v>
      </c>
      <c r="J67" s="4"/>
      <c r="K67" s="8">
        <f>ROUND((G67-I67),5)</f>
        <v>47.58</v>
      </c>
      <c r="L67" s="4"/>
      <c r="M67" s="9">
        <f>ROUND(IF(G67=0,IF(I67=0,0,SIGN(-I67)),IF(I67=0,SIGN(G67),(G67-I67)/I67)),5)</f>
        <v>0.28321</v>
      </c>
    </row>
    <row r="68" spans="1:13" s="12" customFormat="1" ht="25.5" customHeight="1" thickBot="1">
      <c r="A68" s="1" t="s">
        <v>64</v>
      </c>
      <c r="B68" s="1"/>
      <c r="C68" s="1"/>
      <c r="D68" s="1"/>
      <c r="E68" s="1"/>
      <c r="F68" s="1"/>
      <c r="G68" s="10">
        <f>ROUND(G59+G67,5)</f>
        <v>-126.15</v>
      </c>
      <c r="H68" s="1"/>
      <c r="I68" s="10">
        <f>ROUND(I59+I67,5)</f>
        <v>36592.08</v>
      </c>
      <c r="J68" s="1"/>
      <c r="K68" s="10">
        <f>ROUND((G68-I68),5)</f>
        <v>-36718.23</v>
      </c>
      <c r="L68" s="1"/>
      <c r="M68" s="11">
        <f>ROUND(IF(G68=0,IF(I68=0,0,SIGN(-I68)),IF(I68=0,SIGN(G68),(G68-I68)/I68)),5)</f>
        <v>-1.00345</v>
      </c>
    </row>
    <row r="69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12:36 PM
&amp;"Arial,Bold"&amp;8 10/16/11
&amp;"Arial,Bold"&amp;8 Accrual Basis&amp;C&amp;"Arial,Bold"&amp;12 Oglethorpe LTD dba Essentials Factor
&amp;"Arial,Bold"&amp;14 Profit &amp;&amp; Loss Prev Year Comparison
&amp;"Arial,Bold"&amp;10 October 2010 through September 2011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Cancer Research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 Eichhorn</dc:creator>
  <cp:keywords/>
  <dc:description/>
  <cp:lastModifiedBy>Fred</cp:lastModifiedBy>
  <dcterms:created xsi:type="dcterms:W3CDTF">2011-10-16T16:36:10Z</dcterms:created>
  <dcterms:modified xsi:type="dcterms:W3CDTF">2011-10-17T02:58:08Z</dcterms:modified>
  <cp:category/>
  <cp:version/>
  <cp:contentType/>
  <cp:contentStatus/>
</cp:coreProperties>
</file>